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19440" windowHeight="7185" tabRatio="630" activeTab="2"/>
  </bookViews>
  <sheets>
    <sheet name="Plano de Aplicação" sheetId="8" r:id="rId1"/>
    <sheet name="Plano de Custeio " sheetId="10" r:id="rId2"/>
    <sheet name="Memória de cálculo Invest " sheetId="9" r:id="rId3"/>
  </sheets>
  <definedNames>
    <definedName name="_xlnm._FilterDatabase" localSheetId="2" hidden="1">'Memória de cálculo Invest '!$A$15:$K$80</definedName>
    <definedName name="_xlnm.Print_Area" localSheetId="1">'Plano de Custeio '!$A$1:$C$51</definedName>
    <definedName name="_xlnm.Print_Titles" localSheetId="2">'Memória de cálculo Invest '!#REF!</definedName>
  </definedNames>
  <calcPr calcId="124519"/>
</workbook>
</file>

<file path=xl/calcChain.xml><?xml version="1.0" encoding="utf-8"?>
<calcChain xmlns="http://schemas.openxmlformats.org/spreadsheetml/2006/main">
  <c r="J63" i="9"/>
  <c r="J79" s="1"/>
  <c r="K79"/>
  <c r="J47"/>
  <c r="J44"/>
  <c r="J41"/>
  <c r="J42"/>
  <c r="J17"/>
  <c r="J18"/>
  <c r="J19"/>
  <c r="J20"/>
  <c r="J21"/>
  <c r="J22"/>
  <c r="J23"/>
  <c r="J24"/>
  <c r="J25"/>
  <c r="J26"/>
  <c r="J28"/>
  <c r="J30"/>
  <c r="J31"/>
  <c r="J32"/>
  <c r="J33"/>
  <c r="J34"/>
  <c r="J35"/>
  <c r="J37"/>
  <c r="J38"/>
  <c r="J39"/>
  <c r="J46"/>
  <c r="J49"/>
  <c r="J16"/>
  <c r="B51" i="10"/>
  <c r="C32"/>
  <c r="C31"/>
  <c r="C30"/>
  <c r="C27"/>
  <c r="C25"/>
  <c r="C24"/>
  <c r="C23"/>
  <c r="C20"/>
  <c r="C19"/>
  <c r="C18"/>
  <c r="C17"/>
  <c r="C16"/>
  <c r="C15"/>
  <c r="C14"/>
  <c r="B32"/>
  <c r="B27"/>
  <c r="B20"/>
  <c r="C9"/>
  <c r="C11" s="1"/>
  <c r="B11"/>
  <c r="C10"/>
  <c r="C8"/>
  <c r="C67" i="8"/>
  <c r="C13"/>
  <c r="C9"/>
  <c r="C63"/>
  <c r="C61"/>
  <c r="B29"/>
  <c r="C26" s="1"/>
  <c r="B34"/>
  <c r="C31" s="1"/>
  <c r="B49"/>
  <c r="C46" s="1"/>
  <c r="B44"/>
  <c r="C41" s="1"/>
  <c r="B39"/>
  <c r="C36" s="1"/>
  <c r="C18"/>
  <c r="C57" s="1"/>
  <c r="D57"/>
  <c r="K80" i="9" l="1"/>
  <c r="C25" i="8"/>
  <c r="B54" s="1"/>
  <c r="C8"/>
  <c r="B53" s="1"/>
  <c r="C52" l="1"/>
  <c r="C71" s="1"/>
  <c r="C72" s="1"/>
</calcChain>
</file>

<file path=xl/comments1.xml><?xml version="1.0" encoding="utf-8"?>
<comments xmlns="http://schemas.openxmlformats.org/spreadsheetml/2006/main">
  <authors>
    <author>Carolina Miramar de Souza Almeida</author>
  </authors>
  <commentList>
    <comment ref="B69" authorId="0">
      <text>
        <r>
          <rPr>
            <b/>
            <sz val="7"/>
            <color indexed="81"/>
            <rFont val="Tahoma"/>
            <family val="2"/>
          </rPr>
          <t>Caso o resultado dos empreendimentos no anexo III seja negativo, insira o número com sinal de subtração.</t>
        </r>
      </text>
    </comment>
    <comment ref="C70" authorId="0">
      <text>
        <r>
          <rPr>
            <b/>
            <sz val="9"/>
            <color indexed="81"/>
            <rFont val="Tahoma"/>
            <family val="2"/>
          </rPr>
          <t xml:space="preserve">Recurso de custeio transferido para investimento.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<sst xmlns="http://schemas.openxmlformats.org/spreadsheetml/2006/main" count="353" uniqueCount="271">
  <si>
    <t>%</t>
  </si>
  <si>
    <t>SUB-TOTAL</t>
  </si>
  <si>
    <t>1 RECEITA</t>
  </si>
  <si>
    <t>APURAÇÃO FINAL DA DISPONIBILIDADE PARA INVESTIMENTO</t>
  </si>
  <si>
    <t>2.1 Ajuste da Arrecadação</t>
  </si>
  <si>
    <t xml:space="preserve">2.2 Ajuste do Custeio </t>
  </si>
  <si>
    <t>5 APURAÇÃO PARCIAL DA DISPONIBILIDADE PARA INVESTIMENTO</t>
  </si>
  <si>
    <t xml:space="preserve">3.1.1 Custos Operacionais da Cobrança (Alinea "a", Inciso VI, Artigo 22) </t>
  </si>
  <si>
    <t>3.1.2 Atividades de Secretaria Executiva (Alinea "b", Inciso VI, Artigo 22)</t>
  </si>
  <si>
    <t>3.1.3 Outras Despesas de Custeio (Alinea "c", Inciso VI, Artigo 22)</t>
  </si>
  <si>
    <t xml:space="preserve">3.1.4 Pessoal </t>
  </si>
  <si>
    <t>4.1 Rendimentos</t>
  </si>
  <si>
    <t>4.2 Taxa de Administração do Agente Financeiro (Inc. V, Artigo 22)</t>
  </si>
  <si>
    <t>TOTAL</t>
  </si>
  <si>
    <t>4.2.3 Ajuste da Taxa de Administração do Agente Financeiro (ano anterior)</t>
  </si>
  <si>
    <t>4.3 Taxa de Liberação do Agente Financeiro (Inc. V, Artigo 22)</t>
  </si>
  <si>
    <t>4.4 Taxa de Liberação dos Agentes Técnicos (Inc. V, Artigo 22)</t>
  </si>
  <si>
    <t>4.5 Taxa de Comissão de Estudos dos Agentes Técnicos (Inc. V, Artigo 22)</t>
  </si>
  <si>
    <t>6 DESPESAS DE INVESTIMENTO</t>
  </si>
  <si>
    <t>6.2 Empréstimos contratados (Inc. I, Artigo 22)</t>
  </si>
  <si>
    <t>6.3 Bases técnicas e instrum.da Política Est. de Rec. Hídricos (Inc. II, Artigo 22)</t>
  </si>
  <si>
    <t>6.4 Transferências entre Bacias (Inc. III, Artigo 22)</t>
  </si>
  <si>
    <t>6.5 Pagamentos (inc. IV, art. 22)</t>
  </si>
  <si>
    <t>6.7 Ajuste do exercício (ano anterior)</t>
  </si>
  <si>
    <t>ANEXO I - PLANO DE APLICAÇÃO DE RECURSOS DA COBRANÇA PARA (ANO)</t>
  </si>
  <si>
    <t>Decreto estadual nº 50.667, de 30 de março de 2006</t>
  </si>
  <si>
    <t>4 AJUSTES DO EXERCÍCIO ANTERIOR E PREVISÕES PARA O EXERCÍCIO ATUAL</t>
  </si>
  <si>
    <t>3.1 Alocação da previsão de arrecadação (máximo de 10%)</t>
  </si>
  <si>
    <t>3 DESPESAS DE CUSTEIO (conforme Anexo II)</t>
  </si>
  <si>
    <r>
      <t>6.7.2 Resultado da movimentação dos empreendimentos (</t>
    </r>
    <r>
      <rPr>
        <sz val="7"/>
        <rFont val="Arial"/>
        <family val="2"/>
      </rPr>
      <t>durante período de vigência do plano de aplicação anterior (diferença dos valores pleiteados e contratados, cancelamentos, conclusões e aditivos). As apurações são realizadas na memória de cálculo, conforme Anexo III)</t>
    </r>
  </si>
  <si>
    <t>5.2 Total dos Ajustes e Previsões (transporte item 4)</t>
  </si>
  <si>
    <t xml:space="preserve">6.1 Alocação da previsão de arrecadação para Investimento </t>
  </si>
  <si>
    <r>
      <t xml:space="preserve">6.9 Apuração parcial da disponibilidade para investimento </t>
    </r>
    <r>
      <rPr>
        <sz val="9"/>
        <rFont val="Arial"/>
        <family val="2"/>
      </rPr>
      <t>(transporte item 5)</t>
    </r>
  </si>
  <si>
    <t xml:space="preserve">DELIBERAÇÃO CBH Nº          / </t>
  </si>
  <si>
    <t>ANEXO III - MEMÓRIA DE CÁLCULO DE INVESTIMENTO</t>
  </si>
  <si>
    <t>FÓRMULAS UTILIZADAS PARA CÁLCULO DOS RESÍDUOS E COMPROMETIDOS</t>
  </si>
  <si>
    <t>SITUAÇÃO</t>
  </si>
  <si>
    <t>Para empreendimentos com código SINFEHIDRO anteriores ao do Plano de Aplicação do (ano anterior)</t>
  </si>
  <si>
    <t>Para empreendimentos com código SINFEHIDRO
do Plano de Aplicação do (ano anterior)</t>
  </si>
  <si>
    <t xml:space="preserve">Lançar valor final na coluna </t>
  </si>
  <si>
    <t>Em análise</t>
  </si>
  <si>
    <t>-</t>
  </si>
  <si>
    <t>Valor da coluna (A)</t>
  </si>
  <si>
    <t>(F)</t>
  </si>
  <si>
    <t>Não Iniciado</t>
  </si>
  <si>
    <t>Valor da coluna (A)-(B)</t>
  </si>
  <si>
    <t>Valor da coluna (B)</t>
  </si>
  <si>
    <t>Em Execução</t>
  </si>
  <si>
    <t>Concluído</t>
  </si>
  <si>
    <t>Valor da coluna (B)+(C)-(D)</t>
  </si>
  <si>
    <t>(E)</t>
  </si>
  <si>
    <t>Cancelado</t>
  </si>
  <si>
    <t>Nº SINFEHIDRO</t>
  </si>
  <si>
    <t>Nº Contrato</t>
  </si>
  <si>
    <t>Situação</t>
  </si>
  <si>
    <t>Data de assinatura</t>
  </si>
  <si>
    <t>Data de conclusão</t>
  </si>
  <si>
    <t>Valor pleiteado
(A)</t>
  </si>
  <si>
    <t>Valor aprovado
(B)</t>
  </si>
  <si>
    <t>Valor aditado
(C)</t>
  </si>
  <si>
    <t>Valor pago
(D)</t>
  </si>
  <si>
    <t>DISPONÍVEL
P/ UTILIZAÇÃO
(E)</t>
  </si>
  <si>
    <r>
      <rPr>
        <b/>
        <sz val="8"/>
        <rFont val="Arial"/>
        <family val="2"/>
      </rPr>
      <t>COMPROMETIDO</t>
    </r>
    <r>
      <rPr>
        <b/>
        <sz val="8.5"/>
        <rFont val="Arial"/>
        <family val="2"/>
      </rPr>
      <t xml:space="preserve">
</t>
    </r>
    <r>
      <rPr>
        <b/>
        <sz val="9"/>
        <rFont val="Arial"/>
        <family val="2"/>
      </rPr>
      <t>(F)</t>
    </r>
  </si>
  <si>
    <t>Em execução</t>
  </si>
  <si>
    <t xml:space="preserve">DELIBERAÇÃO CBH Nº      , DE     </t>
  </si>
  <si>
    <t>ANEXO II - DESPESAS DE CUSTEIO PARA (ANO)</t>
  </si>
  <si>
    <t>NATUREZA DAS DESPESAS</t>
  </si>
  <si>
    <t>VALOR (R$)</t>
  </si>
  <si>
    <t>Custos Operacionais da Cobrança</t>
  </si>
  <si>
    <t>1. Tarifas/Taxas Bancárias</t>
  </si>
  <si>
    <t>Atividades de Secretaria Executiva</t>
  </si>
  <si>
    <t>Material de Consumo</t>
  </si>
  <si>
    <t xml:space="preserve">1. Gêneros alimentícios </t>
  </si>
  <si>
    <t xml:space="preserve">2. Combustíveis e Lubrificantes </t>
  </si>
  <si>
    <t xml:space="preserve">3. Material, peças e acessórios </t>
  </si>
  <si>
    <t>4. Material para informática</t>
  </si>
  <si>
    <t xml:space="preserve">5. Material de escritório </t>
  </si>
  <si>
    <t>6. Outros materiais de consumo</t>
  </si>
  <si>
    <t xml:space="preserve">Serviços de Terceiros </t>
  </si>
  <si>
    <t xml:space="preserve">1. Assessoria e consultoria </t>
  </si>
  <si>
    <t>2.Serviços de limpeza e vigilância (pessoa jurídica)</t>
  </si>
  <si>
    <t>3. Outros serviços de terceiros (pessoa jurídica)</t>
  </si>
  <si>
    <t>4. Outros serviços de terceiros (pessoa física)</t>
  </si>
  <si>
    <t>5. Obrigações Tributárias e Contributivas</t>
  </si>
  <si>
    <t>Outras Despesas de Custeio</t>
  </si>
  <si>
    <t>1. Serviços de Utilidade Pública</t>
  </si>
  <si>
    <t xml:space="preserve">2. Passagens e Despesas com Locomoção </t>
  </si>
  <si>
    <t>3. Alimentação e Hospedagem</t>
  </si>
  <si>
    <t xml:space="preserve"> Pessoal </t>
  </si>
  <si>
    <t>1. Sálarios Líquidos</t>
  </si>
  <si>
    <t>2. Férias + 1/3 (líquido)</t>
  </si>
  <si>
    <t>3. 13º salário (líquido)</t>
  </si>
  <si>
    <t>4. Provisão rescisão contratual</t>
  </si>
  <si>
    <t>5. Vale transporte</t>
  </si>
  <si>
    <t>6. Imposto de renda</t>
  </si>
  <si>
    <t>7. INSS</t>
  </si>
  <si>
    <t>8. PIS</t>
  </si>
  <si>
    <t>9. FGTS</t>
  </si>
  <si>
    <t>10. Assistência médica</t>
  </si>
  <si>
    <t>11. Auxílio alimentação</t>
  </si>
  <si>
    <t>12. Seguro de vida</t>
  </si>
  <si>
    <t>13.Auxílio creche</t>
  </si>
  <si>
    <t>14. Contribuição sindical</t>
  </si>
  <si>
    <t>15. Treinamento/Cursos/Congressos</t>
  </si>
  <si>
    <t>16. Saúde ocupacional (segurança e medicina do trabalho)</t>
  </si>
  <si>
    <t>TOTAL:</t>
  </si>
  <si>
    <t>3.1.5 Transferência para DAEE - ressarcimento de tarifas de cobrança</t>
  </si>
  <si>
    <t>2. Transferência para DAEE - ressarcimento de tarifas de cobrança</t>
  </si>
  <si>
    <t>3. Correio</t>
  </si>
  <si>
    <t xml:space="preserve">6.5.1  Manutenção de sistemas de controle da cobrança </t>
  </si>
  <si>
    <t>6.6.1 Rendimentos repassados pelo Tomador</t>
  </si>
  <si>
    <t>6.6.2 Devolução de parcelas - contratos não reembolsáveis</t>
  </si>
  <si>
    <t>5.1 Ajuste da receita (transporte item 2)</t>
  </si>
  <si>
    <t>6.6.3 Pagamento de parcelas - contratos com retorno</t>
  </si>
  <si>
    <t>6.6 Lançamentos a Crédito constantes no extrato bancário (ano anterior)</t>
  </si>
  <si>
    <t xml:space="preserve">6.8 Transferência de Recursos de Custeio </t>
  </si>
  <si>
    <t>2.2.2 Repasse efetivo para Custeio (ano anterior) (Somatória de "Resgate para transferência ao DAEE" + "Repasse sobre valores arrecadados")</t>
  </si>
  <si>
    <t>2.1.3 Restituição de valores cobrados pelo uso da água ao usuário</t>
  </si>
  <si>
    <t>Valor da coluna (A) ou (B)</t>
  </si>
  <si>
    <t>1.1 Previsão de Arrecadação no Exercício (2021) - Programa 2625 - Ação 2485- LOA</t>
  </si>
  <si>
    <t>2 AJUSTE DA RECEITA (2020)</t>
  </si>
  <si>
    <t>2.1.1 Previsão de arrecadação (2020)</t>
  </si>
  <si>
    <t>2.1.2 Arrecadação (2020)</t>
  </si>
  <si>
    <t>2.2.1 Previsão de alocação para Custeio (2020)</t>
  </si>
  <si>
    <t>4.1.2 Rendimentos (2020)</t>
  </si>
  <si>
    <t>4.2.2 Desembolso efetuado (2020)</t>
  </si>
  <si>
    <t>4.3.2 Desembolso efetuado (2020)</t>
  </si>
  <si>
    <t>4.4.2 Desembolso efetuado (2020)</t>
  </si>
  <si>
    <t>4.5.2 Desembolso efetuado (2020)</t>
  </si>
  <si>
    <t>4.1.4 Previsão para o exercício de (2021)</t>
  </si>
  <si>
    <t>4.1.1 Previsão de rendimentos (2020)</t>
  </si>
  <si>
    <t>4.1.3 Ajuste do exercício 2020) (previsto x rendimentos)</t>
  </si>
  <si>
    <t>4.2.1 Previsão da Taxa de Administração (2020r)</t>
  </si>
  <si>
    <t>4.2.4 Provisão para taxa de Administração do Agente Financeiro (2021)</t>
  </si>
  <si>
    <t>4.3.1 Previsão da Taxa de Liberação do Agente Financeiro (2020)</t>
  </si>
  <si>
    <t>4.3.3 Ajuste da Taxa de Liberação do Agente Financeiro (2020)</t>
  </si>
  <si>
    <t>4.3.4 Provisão para Taxa de Liberação do Agente Financeiro (2021)</t>
  </si>
  <si>
    <t>4.4.1 Previsão da Taxa de Liberação dos Agentes Técnicos (2020)</t>
  </si>
  <si>
    <t>4.4.3 Ajuste da Taxa de Liberação dos Agentes Técnicos (2020)</t>
  </si>
  <si>
    <t>4.5.1 Previsão da Taxa Comissão de Estudos dos Agentes Técnicos  (2020)</t>
  </si>
  <si>
    <t>4.5.3 Ajuste da Taxa Comissão de Estudos dos Agentes Técnicos (2020)</t>
  </si>
  <si>
    <t>4.5.4 Provisão para Taxa Comissão de Estudos dos Agentes Técnicos (2021)</t>
  </si>
  <si>
    <t>157/2018</t>
  </si>
  <si>
    <t>2017-BT_COB-12</t>
  </si>
  <si>
    <t>2017-BT_COB-13</t>
  </si>
  <si>
    <t>223/2018</t>
  </si>
  <si>
    <t>2017-BT_COB-17</t>
  </si>
  <si>
    <t>038/2018</t>
  </si>
  <si>
    <t>2017-BT_COB-19</t>
  </si>
  <si>
    <t>115/2018</t>
  </si>
  <si>
    <t>2017-BT_COB-20</t>
  </si>
  <si>
    <t>208/2018</t>
  </si>
  <si>
    <t>2017-BT_COB-22</t>
  </si>
  <si>
    <t>027/2018</t>
  </si>
  <si>
    <t>586,978,54</t>
  </si>
  <si>
    <t>2017-BT_COB-28</t>
  </si>
  <si>
    <t>139/2018</t>
  </si>
  <si>
    <t>2017-BT_COB-29</t>
  </si>
  <si>
    <t>188/2018</t>
  </si>
  <si>
    <t>2017-BT_COB-33</t>
  </si>
  <si>
    <t>251/2018</t>
  </si>
  <si>
    <t>29/06/20218</t>
  </si>
  <si>
    <t>2017-BT_COB-34</t>
  </si>
  <si>
    <t>116/2018</t>
  </si>
  <si>
    <t>Concluido</t>
  </si>
  <si>
    <t>2017-BT_COB-36</t>
  </si>
  <si>
    <t>074/2018</t>
  </si>
  <si>
    <t>2017-BT_COB-38</t>
  </si>
  <si>
    <t>146/2018</t>
  </si>
  <si>
    <t>2017-BT_COB-39</t>
  </si>
  <si>
    <t>224/2018</t>
  </si>
  <si>
    <t>2017-BT_COB-42</t>
  </si>
  <si>
    <t>133/2018</t>
  </si>
  <si>
    <t>2017-BT_COB-44</t>
  </si>
  <si>
    <t>156/2018</t>
  </si>
  <si>
    <t>2017-BT_COB-49</t>
  </si>
  <si>
    <t>083/2018</t>
  </si>
  <si>
    <t>2017-BT_COB-50</t>
  </si>
  <si>
    <t>082/2018</t>
  </si>
  <si>
    <t>219/2019</t>
  </si>
  <si>
    <t>129/2019</t>
  </si>
  <si>
    <t>2018-BT_COB-54</t>
  </si>
  <si>
    <t>2018-BT_COB-55</t>
  </si>
  <si>
    <t>2018-BT_COB-56</t>
  </si>
  <si>
    <t>101/2019</t>
  </si>
  <si>
    <t>2018-BT_COB-57</t>
  </si>
  <si>
    <t>081/2019</t>
  </si>
  <si>
    <t>2018-BT_COB-58</t>
  </si>
  <si>
    <t>223/2019</t>
  </si>
  <si>
    <t>2018-BT_COB-59</t>
  </si>
  <si>
    <t>149/2019</t>
  </si>
  <si>
    <t>2018-BT_COB-60</t>
  </si>
  <si>
    <t>154/2019</t>
  </si>
  <si>
    <t>2018-BT_COB-61</t>
  </si>
  <si>
    <t>100/2019</t>
  </si>
  <si>
    <t>2018-BT_COB-64</t>
  </si>
  <si>
    <t>231/2019</t>
  </si>
  <si>
    <t>2018-BT_COB-65</t>
  </si>
  <si>
    <t>187/2019</t>
  </si>
  <si>
    <t>2018-BT_COB-66</t>
  </si>
  <si>
    <t>130/2019</t>
  </si>
  <si>
    <t>2018-BT_COB-67</t>
  </si>
  <si>
    <t>188/2019</t>
  </si>
  <si>
    <t>2018-BT_COB-68</t>
  </si>
  <si>
    <t>033/2019</t>
  </si>
  <si>
    <t>2018-BT_COB-69</t>
  </si>
  <si>
    <t>031/2019</t>
  </si>
  <si>
    <t>068/2020</t>
  </si>
  <si>
    <t>2019-BT_COB-70</t>
  </si>
  <si>
    <t>2019-BT_COB-71</t>
  </si>
  <si>
    <t>132/2020</t>
  </si>
  <si>
    <t>2019-BT_COB-72</t>
  </si>
  <si>
    <t>134/2020</t>
  </si>
  <si>
    <t>2019-BT_COB-74</t>
  </si>
  <si>
    <t>074/2020</t>
  </si>
  <si>
    <t>2019-BT_COB-75</t>
  </si>
  <si>
    <t>179/2020</t>
  </si>
  <si>
    <t>2019-BT_COB-76</t>
  </si>
  <si>
    <t>037/2020</t>
  </si>
  <si>
    <t>2019-BT_COB-77</t>
  </si>
  <si>
    <t>002/2020</t>
  </si>
  <si>
    <t>2019-BT_COB-78</t>
  </si>
  <si>
    <t>240/2019</t>
  </si>
  <si>
    <t>2019-BT_COB-79</t>
  </si>
  <si>
    <t>249/2019</t>
  </si>
  <si>
    <t>182,693,18</t>
  </si>
  <si>
    <t>2019-BT_COB-80</t>
  </si>
  <si>
    <t>161/2020</t>
  </si>
  <si>
    <t>2019-BT_COB-81</t>
  </si>
  <si>
    <t>365/2019</t>
  </si>
  <si>
    <t>2019-BT_COB-82</t>
  </si>
  <si>
    <t>190/2020</t>
  </si>
  <si>
    <t>2019-BT_COB-83</t>
  </si>
  <si>
    <t>015/2020</t>
  </si>
  <si>
    <t>2019-BT_COB-84</t>
  </si>
  <si>
    <t>003/2020</t>
  </si>
  <si>
    <t>2019-BT_COB-87</t>
  </si>
  <si>
    <t>116/2020</t>
  </si>
  <si>
    <t>2019-BT_COB-88</t>
  </si>
  <si>
    <t>368/2019</t>
  </si>
  <si>
    <t>2019-BT_COB-89</t>
  </si>
  <si>
    <t>089/2020</t>
  </si>
  <si>
    <t>2019-BT_COB-93</t>
  </si>
  <si>
    <t>260/2020</t>
  </si>
  <si>
    <t>2019-BT_COB-94</t>
  </si>
  <si>
    <t>061/2021</t>
  </si>
  <si>
    <t>2019-BT_COB-95</t>
  </si>
  <si>
    <t>059/2021</t>
  </si>
  <si>
    <t>2019-BT_COB-96</t>
  </si>
  <si>
    <t>077/2021</t>
  </si>
  <si>
    <t>2019-BT_COB-97</t>
  </si>
  <si>
    <t>2019-BT_COB-98</t>
  </si>
  <si>
    <t>2019-BT_COB-99</t>
  </si>
  <si>
    <t>261/2020</t>
  </si>
  <si>
    <t>2019-BT_COB-100</t>
  </si>
  <si>
    <t>2019-BT_COB-101</t>
  </si>
  <si>
    <t>2019-BT_COB-102</t>
  </si>
  <si>
    <t>108/2021</t>
  </si>
  <si>
    <t>2019-BT_COB-103</t>
  </si>
  <si>
    <t>065/2021</t>
  </si>
  <si>
    <t>2019-BT_COB-104</t>
  </si>
  <si>
    <t>2019-BT_COB-105</t>
  </si>
  <si>
    <t>187/2021</t>
  </si>
  <si>
    <t>2019-BT_COB-106</t>
  </si>
  <si>
    <t>109/2021</t>
  </si>
  <si>
    <t>2019-BT_COB-107</t>
  </si>
  <si>
    <t>115/2021</t>
  </si>
  <si>
    <t>6.7.1 Valor disponibilizado no plano de aplicação da cobrança (2020) para investimento</t>
  </si>
  <si>
    <t>* Não tem 2019-BT_COB- 90/91/92</t>
  </si>
  <si>
    <t>4.4.4 Provisão para Taxa de Liberação dos Agentes Técnicos (2021)</t>
  </si>
  <si>
    <t xml:space="preserve">DELIBERAÇÃO CBH Nº   DE    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</si>
</sst>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(* #,##0.00_);_(* \(#,##0.00\);_(* &quot;-&quot;??_);_(@_)"/>
    <numFmt numFmtId="165" formatCode="&quot;R$&quot;\ #,##0.00"/>
    <numFmt numFmtId="166" formatCode="_(* #,##0.000_);_(* \(#,##0.000\);_(* &quot;-&quot;??_);_(@_)"/>
    <numFmt numFmtId="167" formatCode="_-* #,##0.000_-;\-* #,##0.000_-;_-* &quot;-&quot;???_-;_-@_-"/>
    <numFmt numFmtId="168" formatCode="_-* #,##0.00_-;\-* #,##0.00_-;_-* &quot;-&quot;???_-;_-@_-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b/>
      <sz val="7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6">
    <xf numFmtId="0" fontId="0" fillId="0" borderId="0" xfId="0"/>
    <xf numFmtId="0" fontId="13" fillId="0" borderId="0" xfId="0" applyFont="1"/>
    <xf numFmtId="0" fontId="13" fillId="0" borderId="1" xfId="0" applyFont="1" applyBorder="1"/>
    <xf numFmtId="0" fontId="14" fillId="0" borderId="2" xfId="0" applyFont="1" applyBorder="1"/>
    <xf numFmtId="0" fontId="13" fillId="0" borderId="2" xfId="0" applyFont="1" applyBorder="1"/>
    <xf numFmtId="10" fontId="15" fillId="0" borderId="3" xfId="0" applyNumberFormat="1" applyFont="1" applyFill="1" applyBorder="1" applyAlignment="1" applyProtection="1">
      <alignment vertical="center"/>
      <protection locked="0"/>
    </xf>
    <xf numFmtId="9" fontId="15" fillId="0" borderId="3" xfId="0" applyNumberFormat="1" applyFont="1" applyFill="1" applyBorder="1" applyAlignment="1" applyProtection="1">
      <alignment horizontal="center" vertical="center"/>
    </xf>
    <xf numFmtId="4" fontId="3" fillId="0" borderId="3" xfId="0" applyNumberFormat="1" applyFont="1" applyBorder="1" applyAlignment="1" applyProtection="1">
      <alignment vertical="center"/>
      <protection locked="0"/>
    </xf>
    <xf numFmtId="4" fontId="4" fillId="0" borderId="4" xfId="0" applyNumberFormat="1" applyFont="1" applyBorder="1" applyAlignment="1" applyProtection="1">
      <alignment horizontal="right"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0" fontId="2" fillId="0" borderId="0" xfId="2" applyFont="1" applyFill="1" applyAlignment="1">
      <alignment horizontal="center" wrapText="1"/>
    </xf>
    <xf numFmtId="0" fontId="2" fillId="0" borderId="0" xfId="2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6" fillId="2" borderId="7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2" fillId="0" borderId="1" xfId="2" applyFont="1" applyFill="1" applyBorder="1" applyAlignment="1">
      <alignment horizont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wrapText="1"/>
    </xf>
    <xf numFmtId="0" fontId="14" fillId="4" borderId="3" xfId="0" applyFont="1" applyFill="1" applyBorder="1" applyAlignment="1">
      <alignment horizontal="center" wrapText="1"/>
    </xf>
    <xf numFmtId="0" fontId="14" fillId="5" borderId="10" xfId="0" applyFont="1" applyFill="1" applyBorder="1" applyAlignment="1">
      <alignment horizontal="center" vertical="justify" wrapText="1"/>
    </xf>
    <xf numFmtId="0" fontId="13" fillId="0" borderId="13" xfId="0" applyFont="1" applyBorder="1" applyAlignment="1">
      <alignment horizontal="justify" vertical="justify" wrapText="1"/>
    </xf>
    <xf numFmtId="2" fontId="13" fillId="0" borderId="4" xfId="0" applyNumberFormat="1" applyFont="1" applyBorder="1" applyAlignment="1">
      <alignment horizontal="right" wrapText="1"/>
    </xf>
    <xf numFmtId="0" fontId="13" fillId="0" borderId="4" xfId="0" applyFont="1" applyBorder="1" applyAlignment="1">
      <alignment wrapText="1"/>
    </xf>
    <xf numFmtId="0" fontId="14" fillId="0" borderId="13" xfId="0" applyFont="1" applyBorder="1" applyAlignment="1">
      <alignment horizontal="justify" vertical="justify" wrapText="1"/>
    </xf>
    <xf numFmtId="2" fontId="14" fillId="0" borderId="4" xfId="0" applyNumberFormat="1" applyFont="1" applyBorder="1" applyAlignment="1">
      <alignment horizontal="right" wrapText="1"/>
    </xf>
    <xf numFmtId="0" fontId="14" fillId="0" borderId="4" xfId="0" applyFont="1" applyBorder="1" applyAlignment="1">
      <alignment wrapText="1"/>
    </xf>
    <xf numFmtId="0" fontId="14" fillId="5" borderId="13" xfId="0" applyFont="1" applyFill="1" applyBorder="1" applyAlignment="1">
      <alignment horizontal="center" vertical="justify" wrapText="1"/>
    </xf>
    <xf numFmtId="165" fontId="13" fillId="0" borderId="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9" fontId="14" fillId="4" borderId="14" xfId="0" applyNumberFormat="1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13" fillId="0" borderId="0" xfId="0" applyFont="1" applyAlignment="1">
      <alignment horizontal="justify" vertical="center"/>
    </xf>
    <xf numFmtId="4" fontId="3" fillId="0" borderId="11" xfId="0" applyNumberFormat="1" applyFont="1" applyBorder="1" applyAlignment="1" applyProtection="1">
      <alignment horizontal="justify" vertical="center"/>
      <protection locked="0"/>
    </xf>
    <xf numFmtId="4" fontId="3" fillId="0" borderId="4" xfId="0" applyNumberFormat="1" applyFont="1" applyBorder="1" applyAlignment="1" applyProtection="1">
      <alignment horizontal="justify" vertical="center"/>
      <protection locked="0"/>
    </xf>
    <xf numFmtId="164" fontId="4" fillId="0" borderId="4" xfId="4" applyFont="1" applyBorder="1" applyAlignment="1" applyProtection="1">
      <alignment horizontal="justify" vertical="center"/>
      <protection locked="0"/>
    </xf>
    <xf numFmtId="0" fontId="13" fillId="0" borderId="0" xfId="0" applyFont="1" applyAlignment="1">
      <alignment vertical="center"/>
    </xf>
    <xf numFmtId="164" fontId="3" fillId="0" borderId="5" xfId="0" applyNumberFormat="1" applyFont="1" applyBorder="1" applyAlignment="1" applyProtection="1">
      <alignment vertical="center"/>
      <protection locked="0"/>
    </xf>
    <xf numFmtId="4" fontId="4" fillId="0" borderId="6" xfId="0" applyNumberFormat="1" applyFont="1" applyFill="1" applyBorder="1" applyAlignment="1" applyProtection="1">
      <alignment vertical="center"/>
      <protection locked="0"/>
    </xf>
    <xf numFmtId="4" fontId="4" fillId="0" borderId="5" xfId="0" applyNumberFormat="1" applyFont="1" applyFill="1" applyBorder="1" applyAlignment="1" applyProtection="1">
      <alignment vertical="center"/>
      <protection locked="0"/>
    </xf>
    <xf numFmtId="164" fontId="4" fillId="0" borderId="6" xfId="4" applyFont="1" applyFill="1" applyBorder="1" applyAlignment="1" applyProtection="1">
      <alignment horizontal="right" vertical="center"/>
      <protection locked="0"/>
    </xf>
    <xf numFmtId="164" fontId="4" fillId="0" borderId="5" xfId="4" applyFont="1" applyFill="1" applyBorder="1" applyAlignment="1" applyProtection="1">
      <alignment horizontal="right" vertical="center"/>
      <protection locked="0"/>
    </xf>
    <xf numFmtId="4" fontId="4" fillId="0" borderId="15" xfId="0" applyNumberFormat="1" applyFont="1" applyBorder="1" applyAlignment="1" applyProtection="1">
      <alignment horizontal="right" vertical="center"/>
      <protection locked="0"/>
    </xf>
    <xf numFmtId="0" fontId="3" fillId="5" borderId="9" xfId="0" applyFont="1" applyFill="1" applyBorder="1" applyAlignment="1" applyProtection="1">
      <alignment vertical="center"/>
      <protection locked="0"/>
    </xf>
    <xf numFmtId="0" fontId="3" fillId="5" borderId="9" xfId="2" applyFont="1" applyFill="1" applyBorder="1" applyAlignment="1" applyProtection="1">
      <alignment horizontal="center" vertical="center"/>
      <protection locked="0"/>
    </xf>
    <xf numFmtId="0" fontId="3" fillId="5" borderId="3" xfId="2" applyFont="1" applyFill="1" applyBorder="1" applyAlignment="1" applyProtection="1">
      <alignment horizontal="center" vertical="center"/>
      <protection locked="0"/>
    </xf>
    <xf numFmtId="0" fontId="2" fillId="5" borderId="3" xfId="2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4" fontId="3" fillId="6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4" fontId="4" fillId="0" borderId="0" xfId="0" applyNumberFormat="1" applyFont="1" applyBorder="1" applyAlignment="1" applyProtection="1">
      <alignment vertical="center"/>
      <protection locked="0"/>
    </xf>
    <xf numFmtId="4" fontId="4" fillId="0" borderId="16" xfId="0" applyNumberFormat="1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17" xfId="0" applyFont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4" fontId="3" fillId="6" borderId="4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4" fontId="3" fillId="6" borderId="11" xfId="0" applyNumberFormat="1" applyFont="1" applyFill="1" applyBorder="1" applyAlignment="1" applyProtection="1">
      <alignment horizontal="center" vertical="center"/>
      <protection locked="0"/>
    </xf>
    <xf numFmtId="4" fontId="3" fillId="6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4" fontId="4" fillId="0" borderId="1" xfId="0" applyNumberFormat="1" applyFont="1" applyBorder="1" applyAlignment="1" applyProtection="1">
      <alignment vertical="center"/>
      <protection locked="0"/>
    </xf>
    <xf numFmtId="0" fontId="16" fillId="0" borderId="18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4" fontId="3" fillId="6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4" fontId="3" fillId="6" borderId="20" xfId="0" applyNumberFormat="1" applyFont="1" applyFill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4" fontId="3" fillId="6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4" fontId="3" fillId="6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4" fontId="3" fillId="6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justify" vertical="center"/>
      <protection locked="0"/>
    </xf>
    <xf numFmtId="4" fontId="3" fillId="6" borderId="4" xfId="0" applyNumberFormat="1" applyFont="1" applyFill="1" applyBorder="1" applyAlignment="1" applyProtection="1">
      <alignment horizontal="justify" vertical="center"/>
      <protection locked="0"/>
    </xf>
    <xf numFmtId="0" fontId="3" fillId="0" borderId="4" xfId="0" applyFont="1" applyBorder="1" applyAlignment="1" applyProtection="1">
      <alignment horizontal="justify" vertical="center"/>
      <protection locked="0"/>
    </xf>
    <xf numFmtId="0" fontId="16" fillId="0" borderId="21" xfId="0" applyFont="1" applyBorder="1" applyAlignment="1" applyProtection="1">
      <alignment horizontal="justify" vertical="center"/>
      <protection locked="0"/>
    </xf>
    <xf numFmtId="0" fontId="16" fillId="0" borderId="0" xfId="0" applyFont="1" applyAlignment="1" applyProtection="1">
      <alignment horizontal="justify" vertical="center"/>
      <protection locked="0"/>
    </xf>
    <xf numFmtId="0" fontId="4" fillId="0" borderId="4" xfId="0" applyFont="1" applyBorder="1" applyAlignment="1" applyProtection="1">
      <alignment horizontal="justify" vertical="center"/>
      <protection locked="0"/>
    </xf>
    <xf numFmtId="4" fontId="3" fillId="6" borderId="12" xfId="0" applyNumberFormat="1" applyFont="1" applyFill="1" applyBorder="1" applyAlignment="1" applyProtection="1">
      <alignment horizontal="justify" vertical="center"/>
      <protection locked="0"/>
    </xf>
    <xf numFmtId="164" fontId="3" fillId="0" borderId="5" xfId="4" applyFont="1" applyBorder="1" applyAlignment="1" applyProtection="1">
      <alignment horizontal="justify" vertical="center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3" fillId="0" borderId="18" xfId="0" applyFont="1" applyBorder="1" applyAlignment="1" applyProtection="1">
      <alignment horizontal="justify" vertical="center"/>
      <protection locked="0"/>
    </xf>
    <xf numFmtId="4" fontId="3" fillId="6" borderId="5" xfId="0" applyNumberFormat="1" applyFont="1" applyFill="1" applyBorder="1" applyAlignment="1" applyProtection="1">
      <alignment horizontal="justify" vertical="center"/>
      <protection locked="0"/>
    </xf>
    <xf numFmtId="164" fontId="3" fillId="0" borderId="5" xfId="0" applyNumberFormat="1" applyFont="1" applyBorder="1" applyAlignment="1" applyProtection="1">
      <alignment vertical="center"/>
    </xf>
    <xf numFmtId="164" fontId="3" fillId="0" borderId="25" xfId="0" applyNumberFormat="1" applyFont="1" applyBorder="1" applyAlignment="1" applyProtection="1">
      <alignment vertical="center"/>
    </xf>
    <xf numFmtId="164" fontId="4" fillId="0" borderId="4" xfId="0" applyNumberFormat="1" applyFont="1" applyBorder="1" applyAlignment="1" applyProtection="1">
      <alignment vertical="center"/>
    </xf>
    <xf numFmtId="164" fontId="4" fillId="0" borderId="5" xfId="0" applyNumberFormat="1" applyFont="1" applyBorder="1" applyAlignment="1" applyProtection="1">
      <alignment vertical="center"/>
    </xf>
    <xf numFmtId="10" fontId="15" fillId="0" borderId="3" xfId="0" applyNumberFormat="1" applyFont="1" applyFill="1" applyBorder="1" applyAlignment="1" applyProtection="1">
      <alignment vertical="center"/>
    </xf>
    <xf numFmtId="4" fontId="3" fillId="0" borderId="12" xfId="0" applyNumberFormat="1" applyFont="1" applyFill="1" applyBorder="1" applyAlignment="1" applyProtection="1">
      <alignment horizontal="justify" vertical="center"/>
      <protection locked="0"/>
    </xf>
    <xf numFmtId="4" fontId="4" fillId="0" borderId="26" xfId="0" applyNumberFormat="1" applyFont="1" applyBorder="1" applyAlignment="1" applyProtection="1">
      <alignment horizontal="right" vertical="center"/>
      <protection locked="0"/>
    </xf>
    <xf numFmtId="164" fontId="3" fillId="0" borderId="4" xfId="0" applyNumberFormat="1" applyFont="1" applyBorder="1" applyAlignment="1" applyProtection="1">
      <alignment vertical="center"/>
    </xf>
    <xf numFmtId="164" fontId="3" fillId="0" borderId="24" xfId="0" applyNumberFormat="1" applyFont="1" applyBorder="1" applyAlignment="1" applyProtection="1">
      <alignment vertical="center"/>
    </xf>
    <xf numFmtId="164" fontId="4" fillId="0" borderId="4" xfId="4" applyFont="1" applyFill="1" applyBorder="1" applyAlignment="1" applyProtection="1">
      <alignment horizontal="right" vertical="center"/>
      <protection locked="0"/>
    </xf>
    <xf numFmtId="164" fontId="4" fillId="0" borderId="26" xfId="4" applyFont="1" applyFill="1" applyBorder="1" applyAlignment="1" applyProtection="1">
      <alignment horizontal="right" vertical="center"/>
      <protection locked="0"/>
    </xf>
    <xf numFmtId="4" fontId="3" fillId="0" borderId="24" xfId="0" applyNumberFormat="1" applyFont="1" applyBorder="1" applyAlignment="1" applyProtection="1">
      <alignment horizontal="justify" vertical="center"/>
      <protection locked="0"/>
    </xf>
    <xf numFmtId="164" fontId="4" fillId="0" borderId="12" xfId="4" applyFont="1" applyBorder="1" applyAlignment="1" applyProtection="1">
      <alignment horizontal="justify" vertical="center"/>
      <protection locked="0"/>
    </xf>
    <xf numFmtId="164" fontId="3" fillId="6" borderId="11" xfId="4" applyFont="1" applyFill="1" applyBorder="1" applyAlignment="1" applyProtection="1">
      <alignment horizontal="justify" vertical="center"/>
      <protection locked="0"/>
    </xf>
    <xf numFmtId="164" fontId="3" fillId="6" borderId="4" xfId="4" applyFont="1" applyFill="1" applyBorder="1" applyAlignment="1" applyProtection="1">
      <alignment horizontal="justify" vertical="center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vertical="center" wrapText="1"/>
      <protection locked="0"/>
    </xf>
    <xf numFmtId="4" fontId="3" fillId="6" borderId="25" xfId="0" applyNumberFormat="1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/>
    </xf>
    <xf numFmtId="164" fontId="13" fillId="0" borderId="11" xfId="4" applyFont="1" applyBorder="1" applyAlignment="1">
      <alignment horizontal="right" wrapText="1"/>
    </xf>
    <xf numFmtId="164" fontId="13" fillId="0" borderId="12" xfId="4" applyFont="1" applyBorder="1" applyAlignment="1">
      <alignment wrapText="1"/>
    </xf>
    <xf numFmtId="164" fontId="13" fillId="0" borderId="4" xfId="4" applyFont="1" applyBorder="1" applyAlignment="1">
      <alignment horizontal="right" wrapText="1"/>
    </xf>
    <xf numFmtId="166" fontId="13" fillId="0" borderId="4" xfId="4" applyNumberFormat="1" applyFont="1" applyBorder="1" applyAlignment="1">
      <alignment horizontal="right" wrapText="1"/>
    </xf>
    <xf numFmtId="43" fontId="13" fillId="0" borderId="4" xfId="0" applyNumberFormat="1" applyFont="1" applyBorder="1" applyAlignment="1">
      <alignment wrapText="1"/>
    </xf>
    <xf numFmtId="164" fontId="14" fillId="0" borderId="4" xfId="4" applyFont="1" applyBorder="1" applyAlignment="1">
      <alignment horizontal="right" wrapText="1"/>
    </xf>
    <xf numFmtId="167" fontId="0" fillId="0" borderId="0" xfId="0" applyNumberFormat="1" applyAlignment="1">
      <alignment wrapText="1"/>
    </xf>
    <xf numFmtId="168" fontId="14" fillId="0" borderId="4" xfId="0" applyNumberFormat="1" applyFont="1" applyBorder="1" applyAlignment="1">
      <alignment wrapText="1"/>
    </xf>
    <xf numFmtId="168" fontId="13" fillId="0" borderId="4" xfId="0" applyNumberFormat="1" applyFont="1" applyBorder="1" applyAlignment="1">
      <alignment wrapText="1"/>
    </xf>
    <xf numFmtId="4" fontId="14" fillId="4" borderId="3" xfId="0" applyNumberFormat="1" applyFont="1" applyFill="1" applyBorder="1" applyAlignment="1">
      <alignment horizontal="center" vertical="center" wrapText="1"/>
    </xf>
    <xf numFmtId="164" fontId="13" fillId="0" borderId="4" xfId="4" applyFont="1" applyBorder="1" applyAlignment="1">
      <alignment wrapText="1"/>
    </xf>
    <xf numFmtId="164" fontId="14" fillId="0" borderId="4" xfId="4" applyFont="1" applyFill="1" applyBorder="1" applyAlignment="1">
      <alignment wrapText="1"/>
    </xf>
    <xf numFmtId="164" fontId="14" fillId="0" borderId="4" xfId="4" applyFont="1" applyBorder="1" applyAlignment="1">
      <alignment wrapText="1"/>
    </xf>
    <xf numFmtId="164" fontId="13" fillId="0" borderId="4" xfId="4" applyNumberFormat="1" applyFont="1" applyBorder="1" applyAlignment="1">
      <alignment wrapText="1"/>
    </xf>
    <xf numFmtId="43" fontId="14" fillId="0" borderId="4" xfId="0" applyNumberFormat="1" applyFont="1" applyBorder="1" applyAlignment="1">
      <alignment wrapText="1"/>
    </xf>
    <xf numFmtId="2" fontId="14" fillId="0" borderId="4" xfId="0" applyNumberFormat="1" applyFont="1" applyBorder="1" applyAlignment="1">
      <alignment wrapText="1"/>
    </xf>
    <xf numFmtId="0" fontId="4" fillId="3" borderId="7" xfId="0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4" fillId="3" borderId="7" xfId="0" applyNumberFormat="1" applyFont="1" applyFill="1" applyBorder="1" applyAlignment="1">
      <alignment horizontal="right" vertical="center" wrapText="1"/>
    </xf>
    <xf numFmtId="0" fontId="4" fillId="7" borderId="7" xfId="0" applyFont="1" applyFill="1" applyBorder="1" applyAlignment="1">
      <alignment horizontal="center" vertical="center" wrapText="1"/>
    </xf>
    <xf numFmtId="14" fontId="4" fillId="7" borderId="7" xfId="0" applyNumberFormat="1" applyFont="1" applyFill="1" applyBorder="1" applyAlignment="1">
      <alignment horizontal="center" vertical="center" wrapText="1"/>
    </xf>
    <xf numFmtId="0" fontId="4" fillId="8" borderId="7" xfId="1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14" fontId="4" fillId="8" borderId="7" xfId="0" applyNumberFormat="1" applyFont="1" applyFill="1" applyBorder="1" applyAlignment="1">
      <alignment horizontal="center" vertical="center" wrapText="1"/>
    </xf>
    <xf numFmtId="4" fontId="4" fillId="8" borderId="7" xfId="0" applyNumberFormat="1" applyFont="1" applyFill="1" applyBorder="1" applyAlignment="1">
      <alignment horizontal="right" vertical="center" wrapText="1"/>
    </xf>
    <xf numFmtId="2" fontId="4" fillId="8" borderId="7" xfId="0" applyNumberFormat="1" applyFont="1" applyFill="1" applyBorder="1" applyAlignment="1">
      <alignment horizontal="center" vertical="center" wrapText="1"/>
    </xf>
    <xf numFmtId="4" fontId="4" fillId="8" borderId="7" xfId="0" applyNumberFormat="1" applyFont="1" applyFill="1" applyBorder="1" applyAlignment="1">
      <alignment horizontal="center" vertical="center" wrapText="1"/>
    </xf>
    <xf numFmtId="0" fontId="4" fillId="7" borderId="7" xfId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right" vertical="center" wrapText="1"/>
    </xf>
    <xf numFmtId="0" fontId="3" fillId="5" borderId="8" xfId="0" applyFont="1" applyFill="1" applyBorder="1" applyAlignment="1" applyProtection="1">
      <alignment horizontal="left" vertical="center"/>
      <protection locked="0"/>
    </xf>
    <xf numFmtId="0" fontId="3" fillId="5" borderId="14" xfId="0" applyFont="1" applyFill="1" applyBorder="1" applyAlignment="1" applyProtection="1">
      <alignment horizontal="left" vertical="center"/>
      <protection locked="0"/>
    </xf>
    <xf numFmtId="0" fontId="3" fillId="5" borderId="16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14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2" fillId="0" borderId="0" xfId="2" applyFont="1" applyFill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0" xfId="2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</cellXfs>
  <cellStyles count="6">
    <cellStyle name="Hiperlink 2" xfId="1"/>
    <cellStyle name="Normal" xfId="0" builtinId="0"/>
    <cellStyle name="Normal 2" xfId="2"/>
    <cellStyle name="Porcentagem 2" xfId="3"/>
    <cellStyle name="Separador de milhares" xfId="4" builtinId="3"/>
    <cellStyle name="Vírgula 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3"/>
  <sheetViews>
    <sheetView zoomScale="110" zoomScaleNormal="110" zoomScalePageLayoutView="120" workbookViewId="0">
      <selection sqref="A1:D1"/>
    </sheetView>
  </sheetViews>
  <sheetFormatPr defaultRowHeight="12.75"/>
  <cols>
    <col min="1" max="1" width="71.5703125" style="1" customWidth="1"/>
    <col min="2" max="2" width="12.85546875" style="1" customWidth="1"/>
    <col min="3" max="3" width="13.140625" style="1" customWidth="1"/>
    <col min="4" max="4" width="7.7109375" style="1" bestFit="1" customWidth="1"/>
    <col min="5" max="16384" width="9.140625" style="1"/>
  </cols>
  <sheetData>
    <row r="1" spans="1:4">
      <c r="A1" s="155" t="s">
        <v>270</v>
      </c>
      <c r="B1" s="155"/>
      <c r="C1" s="155"/>
      <c r="D1" s="155"/>
    </row>
    <row r="2" spans="1:4">
      <c r="A2" s="156" t="s">
        <v>24</v>
      </c>
      <c r="B2" s="156"/>
      <c r="C2" s="156"/>
      <c r="D2" s="156"/>
    </row>
    <row r="3" spans="1:4">
      <c r="A3" s="156" t="s">
        <v>25</v>
      </c>
      <c r="B3" s="156"/>
      <c r="C3" s="156"/>
      <c r="D3" s="156"/>
    </row>
    <row r="4" spans="1:4" ht="13.5" thickBot="1">
      <c r="B4" s="2"/>
      <c r="C4" s="2"/>
      <c r="D4" s="2"/>
    </row>
    <row r="5" spans="1:4" s="38" customFormat="1" ht="15.75" customHeight="1" thickBot="1">
      <c r="A5" s="45" t="s">
        <v>2</v>
      </c>
      <c r="B5" s="46" t="s">
        <v>1</v>
      </c>
      <c r="C5" s="47" t="s">
        <v>13</v>
      </c>
      <c r="D5" s="48" t="s">
        <v>0</v>
      </c>
    </row>
    <row r="6" spans="1:4" s="38" customFormat="1" ht="25.5" customHeight="1" thickBot="1">
      <c r="A6" s="49" t="s">
        <v>119</v>
      </c>
      <c r="B6" s="50"/>
      <c r="C6" s="7">
        <v>6800000</v>
      </c>
      <c r="D6" s="6">
        <v>1</v>
      </c>
    </row>
    <row r="7" spans="1:4" s="38" customFormat="1" ht="7.5" customHeight="1" thickBot="1">
      <c r="A7" s="51"/>
      <c r="B7" s="52"/>
      <c r="C7" s="53"/>
      <c r="D7" s="54"/>
    </row>
    <row r="8" spans="1:4" s="38" customFormat="1" ht="15.75" customHeight="1" thickBot="1">
      <c r="A8" s="150" t="s">
        <v>120</v>
      </c>
      <c r="B8" s="151"/>
      <c r="C8" s="93">
        <f>SUM(C9)+(C13)</f>
        <v>-2468601.6900000004</v>
      </c>
      <c r="D8" s="55"/>
    </row>
    <row r="9" spans="1:4" s="38" customFormat="1" ht="13.5" customHeight="1" thickBot="1">
      <c r="A9" s="56" t="s">
        <v>4</v>
      </c>
      <c r="B9" s="57"/>
      <c r="C9" s="93">
        <f>SUM(B11)-(B10)-(B12)</f>
        <v>-2539128.4400000004</v>
      </c>
      <c r="D9" s="58"/>
    </row>
    <row r="10" spans="1:4" s="38" customFormat="1" ht="13.5" customHeight="1">
      <c r="A10" s="59" t="s">
        <v>121</v>
      </c>
      <c r="B10" s="40">
        <v>6800000</v>
      </c>
      <c r="C10" s="60"/>
      <c r="D10" s="58"/>
    </row>
    <row r="11" spans="1:4" s="38" customFormat="1" ht="13.5" customHeight="1">
      <c r="A11" s="59" t="s">
        <v>122</v>
      </c>
      <c r="B11" s="40">
        <v>4260871.5599999996</v>
      </c>
      <c r="C11" s="57"/>
      <c r="D11" s="58"/>
    </row>
    <row r="12" spans="1:4" s="38" customFormat="1" ht="13.5" customHeight="1" thickBot="1">
      <c r="A12" s="59" t="s">
        <v>117</v>
      </c>
      <c r="B12" s="40">
        <v>0</v>
      </c>
      <c r="C12" s="110"/>
      <c r="D12" s="58"/>
    </row>
    <row r="13" spans="1:4" s="38" customFormat="1" ht="13.5" customHeight="1" thickBot="1">
      <c r="A13" s="62" t="s">
        <v>5</v>
      </c>
      <c r="B13" s="57"/>
      <c r="C13" s="93">
        <f>(B14)-(B15)</f>
        <v>70526.75</v>
      </c>
      <c r="D13" s="58"/>
    </row>
    <row r="14" spans="1:4" s="38" customFormat="1" ht="13.5" customHeight="1" thickBot="1">
      <c r="A14" s="59" t="s">
        <v>123</v>
      </c>
      <c r="B14" s="40">
        <v>231000</v>
      </c>
      <c r="C14" s="39"/>
      <c r="D14" s="58"/>
    </row>
    <row r="15" spans="1:4" s="38" customFormat="1" ht="24.75" customHeight="1" thickBot="1">
      <c r="A15" s="109" t="s">
        <v>116</v>
      </c>
      <c r="B15" s="41">
        <v>160473.25</v>
      </c>
      <c r="C15" s="61"/>
      <c r="D15" s="58"/>
    </row>
    <row r="16" spans="1:4" s="38" customFormat="1" ht="7.5" customHeight="1" thickBot="1">
      <c r="A16" s="63"/>
      <c r="B16" s="64"/>
      <c r="C16" s="64"/>
      <c r="D16" s="58"/>
    </row>
    <row r="17" spans="1:4" s="38" customFormat="1" ht="15.75" customHeight="1" thickBot="1">
      <c r="A17" s="150" t="s">
        <v>28</v>
      </c>
      <c r="B17" s="152"/>
      <c r="C17" s="151"/>
      <c r="D17" s="65"/>
    </row>
    <row r="18" spans="1:4" s="38" customFormat="1" ht="13.5" customHeight="1" thickBot="1">
      <c r="A18" s="66" t="s">
        <v>27</v>
      </c>
      <c r="B18" s="67"/>
      <c r="C18" s="94">
        <f>C6*D18</f>
        <v>68000</v>
      </c>
      <c r="D18" s="5">
        <v>0.01</v>
      </c>
    </row>
    <row r="19" spans="1:4" s="38" customFormat="1" ht="13.5" customHeight="1">
      <c r="A19" s="68" t="s">
        <v>7</v>
      </c>
      <c r="B19" s="8">
        <v>27000</v>
      </c>
      <c r="C19" s="69"/>
      <c r="D19" s="70"/>
    </row>
    <row r="20" spans="1:4" s="38" customFormat="1" ht="13.5" customHeight="1">
      <c r="A20" s="68" t="s">
        <v>8</v>
      </c>
      <c r="B20" s="8">
        <v>30000</v>
      </c>
      <c r="C20" s="57"/>
      <c r="D20" s="58"/>
    </row>
    <row r="21" spans="1:4" s="38" customFormat="1" ht="13.5" customHeight="1">
      <c r="A21" s="68" t="s">
        <v>9</v>
      </c>
      <c r="B21" s="8">
        <v>10000</v>
      </c>
      <c r="C21" s="57"/>
      <c r="D21" s="58"/>
    </row>
    <row r="22" spans="1:4" s="38" customFormat="1" ht="13.5" customHeight="1">
      <c r="A22" s="71" t="s">
        <v>10</v>
      </c>
      <c r="B22" s="44">
        <v>0</v>
      </c>
      <c r="C22" s="72"/>
      <c r="D22" s="55"/>
    </row>
    <row r="23" spans="1:4" s="38" customFormat="1" ht="13.5" customHeight="1" thickBot="1">
      <c r="A23" s="73" t="s">
        <v>106</v>
      </c>
      <c r="B23" s="9">
        <v>1000</v>
      </c>
      <c r="C23" s="74"/>
      <c r="D23" s="55"/>
    </row>
    <row r="24" spans="1:4" s="38" customFormat="1" ht="7.5" customHeight="1" thickBot="1">
      <c r="A24" s="75"/>
      <c r="B24" s="76"/>
      <c r="C24" s="76"/>
      <c r="D24" s="58"/>
    </row>
    <row r="25" spans="1:4" s="38" customFormat="1" ht="15.75" customHeight="1" thickBot="1">
      <c r="A25" s="150" t="s">
        <v>26</v>
      </c>
      <c r="B25" s="151"/>
      <c r="C25" s="93">
        <f>(C26)+(C31)+(C36)+(C41)+(C46)</f>
        <v>-199979.88</v>
      </c>
      <c r="D25" s="58"/>
    </row>
    <row r="26" spans="1:4" s="38" customFormat="1" ht="13.5" customHeight="1" thickBot="1">
      <c r="A26" s="77" t="s">
        <v>11</v>
      </c>
      <c r="B26" s="57"/>
      <c r="C26" s="93">
        <f>SUM(B30)+(B29)</f>
        <v>402079.26</v>
      </c>
      <c r="D26" s="58"/>
    </row>
    <row r="27" spans="1:4" s="38" customFormat="1" ht="13.5" customHeight="1">
      <c r="A27" s="68" t="s">
        <v>130</v>
      </c>
      <c r="B27" s="10">
        <v>1000000</v>
      </c>
      <c r="C27" s="60"/>
      <c r="D27" s="58"/>
    </row>
    <row r="28" spans="1:4" s="38" customFormat="1" ht="13.5" customHeight="1">
      <c r="A28" s="68" t="s">
        <v>124</v>
      </c>
      <c r="B28" s="10">
        <v>402079.26</v>
      </c>
      <c r="C28" s="57"/>
      <c r="D28" s="58"/>
    </row>
    <row r="29" spans="1:4" s="38" customFormat="1" ht="13.5" customHeight="1">
      <c r="A29" s="68" t="s">
        <v>131</v>
      </c>
      <c r="B29" s="100">
        <f>(B28)-(B27)</f>
        <v>-597920.74</v>
      </c>
      <c r="C29" s="57"/>
      <c r="D29" s="58"/>
    </row>
    <row r="30" spans="1:4" s="38" customFormat="1" ht="13.5" customHeight="1" thickBot="1">
      <c r="A30" s="68" t="s">
        <v>129</v>
      </c>
      <c r="B30" s="99">
        <v>1000000</v>
      </c>
      <c r="C30" s="61"/>
      <c r="D30" s="58"/>
    </row>
    <row r="31" spans="1:4" s="38" customFormat="1" ht="13.5" customHeight="1" thickBot="1">
      <c r="A31" s="78" t="s">
        <v>12</v>
      </c>
      <c r="B31" s="57"/>
      <c r="C31" s="93">
        <f>SUM(B34)-(B35)</f>
        <v>-356820.09</v>
      </c>
      <c r="D31" s="58"/>
    </row>
    <row r="32" spans="1:4" s="38" customFormat="1" ht="13.5" customHeight="1">
      <c r="A32" s="68" t="s">
        <v>132</v>
      </c>
      <c r="B32" s="10">
        <v>450000</v>
      </c>
      <c r="C32" s="60"/>
      <c r="D32" s="58"/>
    </row>
    <row r="33" spans="1:4" s="38" customFormat="1" ht="13.5" customHeight="1">
      <c r="A33" s="68" t="s">
        <v>125</v>
      </c>
      <c r="B33" s="42">
        <v>356820.09</v>
      </c>
      <c r="C33" s="57"/>
      <c r="D33" s="58"/>
    </row>
    <row r="34" spans="1:4" s="38" customFormat="1" ht="13.5" customHeight="1">
      <c r="A34" s="68" t="s">
        <v>14</v>
      </c>
      <c r="B34" s="101">
        <f>(B32)-(B33)</f>
        <v>93179.909999999974</v>
      </c>
      <c r="C34" s="57"/>
      <c r="D34" s="58"/>
    </row>
    <row r="35" spans="1:4" s="38" customFormat="1" ht="13.5" customHeight="1" thickBot="1">
      <c r="A35" s="68" t="s">
        <v>133</v>
      </c>
      <c r="B35" s="102">
        <v>450000</v>
      </c>
      <c r="C35" s="61"/>
      <c r="D35" s="58"/>
    </row>
    <row r="36" spans="1:4" s="38" customFormat="1" ht="13.5" customHeight="1" thickBot="1">
      <c r="A36" s="78" t="s">
        <v>15</v>
      </c>
      <c r="B36" s="57"/>
      <c r="C36" s="93">
        <f>SUM(B39)-(B40)</f>
        <v>-66504.78</v>
      </c>
      <c r="D36" s="58"/>
    </row>
    <row r="37" spans="1:4" s="38" customFormat="1" ht="13.5" customHeight="1">
      <c r="A37" s="68" t="s">
        <v>134</v>
      </c>
      <c r="B37" s="42">
        <v>100000</v>
      </c>
      <c r="C37" s="60"/>
      <c r="D37" s="58"/>
    </row>
    <row r="38" spans="1:4" s="38" customFormat="1" ht="13.5" customHeight="1">
      <c r="A38" s="68" t="s">
        <v>126</v>
      </c>
      <c r="B38" s="42">
        <v>66504.78</v>
      </c>
      <c r="C38" s="57"/>
      <c r="D38" s="58"/>
    </row>
    <row r="39" spans="1:4" s="38" customFormat="1" ht="13.5" customHeight="1">
      <c r="A39" s="68" t="s">
        <v>135</v>
      </c>
      <c r="B39" s="100">
        <f>(B37)-(B38)</f>
        <v>33495.22</v>
      </c>
      <c r="C39" s="57"/>
      <c r="D39" s="58"/>
    </row>
    <row r="40" spans="1:4" s="38" customFormat="1" ht="13.5" customHeight="1">
      <c r="A40" s="68" t="s">
        <v>136</v>
      </c>
      <c r="B40" s="103">
        <v>100000</v>
      </c>
      <c r="C40" s="79"/>
      <c r="D40" s="58"/>
    </row>
    <row r="41" spans="1:4" s="38" customFormat="1" ht="13.5" customHeight="1" thickBot="1">
      <c r="A41" s="78" t="s">
        <v>16</v>
      </c>
      <c r="B41" s="57"/>
      <c r="C41" s="93">
        <f>SUM(B44)-(B45)</f>
        <v>-133009.56</v>
      </c>
      <c r="D41" s="58"/>
    </row>
    <row r="42" spans="1:4" s="38" customFormat="1" ht="13.5" customHeight="1">
      <c r="A42" s="68" t="s">
        <v>137</v>
      </c>
      <c r="B42" s="42">
        <v>150000</v>
      </c>
      <c r="C42" s="60"/>
      <c r="D42" s="58"/>
    </row>
    <row r="43" spans="1:4" s="38" customFormat="1" ht="13.5" customHeight="1">
      <c r="A43" s="68" t="s">
        <v>127</v>
      </c>
      <c r="B43" s="42">
        <v>133009.56</v>
      </c>
      <c r="C43" s="57"/>
      <c r="D43" s="58"/>
    </row>
    <row r="44" spans="1:4" s="38" customFormat="1" ht="13.5" customHeight="1">
      <c r="A44" s="68" t="s">
        <v>138</v>
      </c>
      <c r="B44" s="101">
        <f>(B42)-(B43)</f>
        <v>16990.440000000002</v>
      </c>
      <c r="C44" s="57"/>
      <c r="D44" s="58"/>
    </row>
    <row r="45" spans="1:4" s="38" customFormat="1" ht="13.5" customHeight="1" thickBot="1">
      <c r="A45" s="68" t="s">
        <v>269</v>
      </c>
      <c r="B45" s="102">
        <v>150000</v>
      </c>
      <c r="C45" s="61"/>
      <c r="D45" s="54"/>
    </row>
    <row r="46" spans="1:4" s="38" customFormat="1" ht="13.5" customHeight="1" thickBot="1">
      <c r="A46" s="78" t="s">
        <v>17</v>
      </c>
      <c r="B46" s="57"/>
      <c r="C46" s="93">
        <f>SUM(B49)-(B50)</f>
        <v>-45724.71</v>
      </c>
      <c r="D46" s="54"/>
    </row>
    <row r="47" spans="1:4" s="38" customFormat="1" ht="13.5" customHeight="1">
      <c r="A47" s="68" t="s">
        <v>139</v>
      </c>
      <c r="B47" s="42">
        <v>30000</v>
      </c>
      <c r="C47" s="60"/>
      <c r="D47" s="54"/>
    </row>
    <row r="48" spans="1:4" s="38" customFormat="1" ht="13.5" customHeight="1">
      <c r="A48" s="68" t="s">
        <v>128</v>
      </c>
      <c r="B48" s="42">
        <v>35724.71</v>
      </c>
      <c r="C48" s="57"/>
      <c r="D48" s="54"/>
    </row>
    <row r="49" spans="1:4" s="38" customFormat="1" ht="13.5" customHeight="1">
      <c r="A49" s="68" t="s">
        <v>140</v>
      </c>
      <c r="B49" s="101">
        <f>(B47)-(B48)</f>
        <v>-5724.7099999999991</v>
      </c>
      <c r="C49" s="57"/>
      <c r="D49" s="54"/>
    </row>
    <row r="50" spans="1:4" s="38" customFormat="1" ht="13.5" customHeight="1" thickBot="1">
      <c r="A50" s="68" t="s">
        <v>141</v>
      </c>
      <c r="B50" s="43">
        <v>40000</v>
      </c>
      <c r="C50" s="61"/>
      <c r="D50" s="54"/>
    </row>
    <row r="51" spans="1:4" s="38" customFormat="1" ht="7.5" customHeight="1" thickBot="1">
      <c r="A51" s="63"/>
      <c r="B51" s="80"/>
      <c r="C51" s="80"/>
      <c r="D51" s="58"/>
    </row>
    <row r="52" spans="1:4" s="38" customFormat="1" ht="15.75" customHeight="1" thickBot="1">
      <c r="A52" s="150" t="s">
        <v>6</v>
      </c>
      <c r="B52" s="151"/>
      <c r="C52" s="93">
        <f>SUM(B53)+(B54)</f>
        <v>-2668581.5700000003</v>
      </c>
      <c r="D52" s="58"/>
    </row>
    <row r="53" spans="1:4" s="38" customFormat="1" ht="13.5" customHeight="1">
      <c r="A53" s="68" t="s">
        <v>112</v>
      </c>
      <c r="B53" s="95">
        <f>C8</f>
        <v>-2468601.6900000004</v>
      </c>
      <c r="C53" s="57"/>
      <c r="D53" s="58"/>
    </row>
    <row r="54" spans="1:4" s="38" customFormat="1" ht="13.5" customHeight="1" thickBot="1">
      <c r="A54" s="81" t="s">
        <v>30</v>
      </c>
      <c r="B54" s="96">
        <f>C25</f>
        <v>-199979.88</v>
      </c>
      <c r="C54" s="57"/>
      <c r="D54" s="58"/>
    </row>
    <row r="55" spans="1:4" s="38" customFormat="1" ht="7.5" customHeight="1" thickBot="1">
      <c r="A55" s="63"/>
      <c r="B55" s="63"/>
      <c r="C55" s="63"/>
      <c r="D55" s="58"/>
    </row>
    <row r="56" spans="1:4" s="38" customFormat="1" ht="15.75" customHeight="1" thickBot="1">
      <c r="A56" s="150" t="s">
        <v>18</v>
      </c>
      <c r="B56" s="152"/>
      <c r="C56" s="151"/>
      <c r="D56" s="65"/>
    </row>
    <row r="57" spans="1:4" s="34" customFormat="1" ht="13.5" customHeight="1" thickBot="1">
      <c r="A57" s="82" t="s">
        <v>31</v>
      </c>
      <c r="B57" s="83"/>
      <c r="C57" s="93">
        <f>(C6)-(C18)</f>
        <v>6732000</v>
      </c>
      <c r="D57" s="97">
        <f>SUM(D6)-(D18)</f>
        <v>0.99</v>
      </c>
    </row>
    <row r="58" spans="1:4" s="34" customFormat="1" ht="13.5" customHeight="1">
      <c r="A58" s="84" t="s">
        <v>19</v>
      </c>
      <c r="B58" s="83"/>
      <c r="C58" s="35"/>
      <c r="D58" s="85"/>
    </row>
    <row r="59" spans="1:4" s="34" customFormat="1" ht="13.5" customHeight="1">
      <c r="A59" s="84" t="s">
        <v>20</v>
      </c>
      <c r="B59" s="83"/>
      <c r="C59" s="36"/>
      <c r="D59" s="86"/>
    </row>
    <row r="60" spans="1:4" s="34" customFormat="1" ht="13.5" customHeight="1">
      <c r="A60" s="84" t="s">
        <v>21</v>
      </c>
      <c r="B60" s="83"/>
      <c r="C60" s="104"/>
      <c r="D60" s="86"/>
    </row>
    <row r="61" spans="1:4" s="34" customFormat="1" ht="13.5" customHeight="1" thickBot="1">
      <c r="A61" s="84" t="s">
        <v>22</v>
      </c>
      <c r="B61" s="83"/>
      <c r="C61" s="93">
        <f>B62</f>
        <v>0</v>
      </c>
      <c r="D61" s="86"/>
    </row>
    <row r="62" spans="1:4" s="34" customFormat="1" ht="13.5" customHeight="1">
      <c r="A62" s="87" t="s">
        <v>109</v>
      </c>
      <c r="B62" s="37"/>
      <c r="C62" s="83"/>
      <c r="D62" s="86"/>
    </row>
    <row r="63" spans="1:4" s="34" customFormat="1" ht="13.5" customHeight="1" thickBot="1">
      <c r="A63" s="84" t="s">
        <v>114</v>
      </c>
      <c r="B63" s="88"/>
      <c r="C63" s="89">
        <f>B64+B65+B66</f>
        <v>15925.949999999999</v>
      </c>
      <c r="D63" s="86"/>
    </row>
    <row r="64" spans="1:4" s="34" customFormat="1" ht="13.5" customHeight="1">
      <c r="A64" s="87" t="s">
        <v>110</v>
      </c>
      <c r="B64" s="98">
        <v>14266.89</v>
      </c>
      <c r="C64" s="106"/>
      <c r="D64" s="86"/>
    </row>
    <row r="65" spans="1:4" s="34" customFormat="1" ht="13.5" customHeight="1">
      <c r="A65" s="87" t="s">
        <v>111</v>
      </c>
      <c r="B65" s="98">
        <v>1659.06</v>
      </c>
      <c r="C65" s="107"/>
      <c r="D65" s="86"/>
    </row>
    <row r="66" spans="1:4" s="34" customFormat="1" ht="13.5" customHeight="1">
      <c r="A66" s="87" t="s">
        <v>113</v>
      </c>
      <c r="B66" s="98"/>
      <c r="C66" s="107"/>
      <c r="D66" s="86"/>
    </row>
    <row r="67" spans="1:4" s="34" customFormat="1" ht="13.5" customHeight="1" thickBot="1">
      <c r="A67" s="84" t="s">
        <v>23</v>
      </c>
      <c r="B67" s="88"/>
      <c r="C67" s="94">
        <f>(B68)+(B69)</f>
        <v>4013566.9699999997</v>
      </c>
      <c r="D67" s="86"/>
    </row>
    <row r="68" spans="1:4" s="34" customFormat="1" ht="13.5" customHeight="1">
      <c r="A68" s="87" t="s">
        <v>267</v>
      </c>
      <c r="B68" s="37">
        <v>6096191.1299999999</v>
      </c>
      <c r="C68" s="88"/>
      <c r="D68" s="86"/>
    </row>
    <row r="69" spans="1:4" s="34" customFormat="1" ht="30.75" thickBot="1">
      <c r="A69" s="90" t="s">
        <v>29</v>
      </c>
      <c r="B69" s="89">
        <v>-2082624.16</v>
      </c>
      <c r="C69" s="92"/>
      <c r="D69" s="86"/>
    </row>
    <row r="70" spans="1:4" s="34" customFormat="1" ht="13.5" customHeight="1">
      <c r="A70" s="84" t="s">
        <v>115</v>
      </c>
      <c r="B70" s="83">
        <v>0</v>
      </c>
      <c r="C70" s="105">
        <v>0</v>
      </c>
      <c r="D70" s="86"/>
    </row>
    <row r="71" spans="1:4" s="34" customFormat="1" ht="13.5" customHeight="1" thickBot="1">
      <c r="A71" s="91" t="s">
        <v>32</v>
      </c>
      <c r="B71" s="92"/>
      <c r="C71" s="93">
        <f>C52</f>
        <v>-2668581.5700000003</v>
      </c>
      <c r="D71" s="86"/>
    </row>
    <row r="72" spans="1:4" s="38" customFormat="1" ht="15.75" customHeight="1" thickBot="1">
      <c r="A72" s="153" t="s">
        <v>3</v>
      </c>
      <c r="B72" s="154"/>
      <c r="C72" s="93">
        <f>SUM(C57)-(C58)-(C59)-(C60)-(C61)+(C63)+(C67)+(C70)+(C71)</f>
        <v>8092911.3499999996</v>
      </c>
      <c r="D72" s="58"/>
    </row>
    <row r="73" spans="1:4" ht="9" customHeight="1">
      <c r="A73" s="3"/>
      <c r="B73" s="4"/>
      <c r="C73" s="4"/>
    </row>
  </sheetData>
  <sheetProtection password="D11B" sheet="1" formatCells="0" formatColumns="0" formatRows="0" insertColumns="0" insertRows="0" insertHyperlinks="0" deleteColumns="0" deleteRows="0"/>
  <mergeCells count="9">
    <mergeCell ref="A52:B52"/>
    <mergeCell ref="A17:C17"/>
    <mergeCell ref="A72:B72"/>
    <mergeCell ref="A56:C56"/>
    <mergeCell ref="A1:D1"/>
    <mergeCell ref="A2:D2"/>
    <mergeCell ref="A3:D3"/>
    <mergeCell ref="A8:B8"/>
    <mergeCell ref="A25:B25"/>
  </mergeCells>
  <pageMargins left="0.78740157480314965" right="0.23622047244094491" top="0.19685039370078741" bottom="0.19685039370078741" header="0.31496062992125984" footer="0.31496062992125984"/>
  <pageSetup paperSize="9" scale="8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2"/>
  <sheetViews>
    <sheetView showWhiteSpace="0" workbookViewId="0">
      <selection activeCell="B51" sqref="B51"/>
    </sheetView>
  </sheetViews>
  <sheetFormatPr defaultRowHeight="15"/>
  <cols>
    <col min="1" max="1" width="58.42578125" style="17" bestFit="1" customWidth="1"/>
    <col min="2" max="2" width="15.7109375" style="17" bestFit="1" customWidth="1"/>
    <col min="3" max="3" width="8.85546875" style="17" customWidth="1"/>
    <col min="4" max="4" width="11.5703125" style="17" bestFit="1" customWidth="1"/>
    <col min="5" max="16384" width="9.140625" style="17"/>
  </cols>
  <sheetData>
    <row r="1" spans="1:4">
      <c r="A1" s="157" t="s">
        <v>64</v>
      </c>
      <c r="B1" s="157"/>
      <c r="C1" s="157"/>
    </row>
    <row r="2" spans="1:4">
      <c r="A2" s="157" t="s">
        <v>65</v>
      </c>
      <c r="B2" s="157"/>
      <c r="C2" s="157"/>
    </row>
    <row r="3" spans="1:4">
      <c r="A3" s="157" t="s">
        <v>25</v>
      </c>
      <c r="B3" s="157"/>
      <c r="C3" s="157"/>
    </row>
    <row r="4" spans="1:4" ht="3" customHeight="1">
      <c r="A4" s="11"/>
      <c r="B4" s="11"/>
      <c r="C4" s="11"/>
    </row>
    <row r="5" spans="1:4" ht="4.5" customHeight="1" thickBot="1">
      <c r="A5" s="11"/>
      <c r="B5" s="11"/>
      <c r="C5" s="18"/>
    </row>
    <row r="6" spans="1:4" ht="15.75" thickBot="1">
      <c r="A6" s="19" t="s">
        <v>66</v>
      </c>
      <c r="B6" s="20" t="s">
        <v>67</v>
      </c>
      <c r="C6" s="21" t="s">
        <v>0</v>
      </c>
    </row>
    <row r="7" spans="1:4">
      <c r="A7" s="22" t="s">
        <v>68</v>
      </c>
      <c r="B7" s="112"/>
      <c r="C7" s="113"/>
    </row>
    <row r="8" spans="1:4">
      <c r="A8" s="23" t="s">
        <v>69</v>
      </c>
      <c r="B8" s="114">
        <v>15000</v>
      </c>
      <c r="C8" s="116">
        <f>B8/68000</f>
        <v>0.22058823529411764</v>
      </c>
    </row>
    <row r="9" spans="1:4">
      <c r="A9" s="23" t="s">
        <v>107</v>
      </c>
      <c r="B9" s="115">
        <v>1000</v>
      </c>
      <c r="C9" s="120">
        <f>B9/68000</f>
        <v>1.4705882352941176E-2</v>
      </c>
      <c r="D9" s="118"/>
    </row>
    <row r="10" spans="1:4">
      <c r="A10" s="23" t="s">
        <v>108</v>
      </c>
      <c r="B10" s="114">
        <v>12000</v>
      </c>
      <c r="C10" s="116">
        <f>B10/68000</f>
        <v>0.17647058823529413</v>
      </c>
    </row>
    <row r="11" spans="1:4">
      <c r="A11" s="26" t="s">
        <v>1</v>
      </c>
      <c r="B11" s="117">
        <f>B8+B9+B10</f>
        <v>28000</v>
      </c>
      <c r="C11" s="119">
        <f>C8+C9+C10</f>
        <v>0.41176470588235292</v>
      </c>
    </row>
    <row r="12" spans="1:4">
      <c r="A12" s="29" t="s">
        <v>70</v>
      </c>
      <c r="B12" s="27"/>
      <c r="C12" s="28"/>
    </row>
    <row r="13" spans="1:4">
      <c r="A13" s="26" t="s">
        <v>71</v>
      </c>
      <c r="B13" s="24"/>
      <c r="C13" s="25"/>
    </row>
    <row r="14" spans="1:4">
      <c r="A14" s="23" t="s">
        <v>72</v>
      </c>
      <c r="B14" s="122">
        <v>5000</v>
      </c>
      <c r="C14" s="116">
        <f t="shared" ref="C14:C19" si="0">B14/68000</f>
        <v>7.3529411764705885E-2</v>
      </c>
    </row>
    <row r="15" spans="1:4">
      <c r="A15" s="23" t="s">
        <v>73</v>
      </c>
      <c r="B15" s="122">
        <v>7000</v>
      </c>
      <c r="C15" s="116">
        <f t="shared" si="0"/>
        <v>0.10294117647058823</v>
      </c>
    </row>
    <row r="16" spans="1:4">
      <c r="A16" s="23" t="s">
        <v>74</v>
      </c>
      <c r="B16" s="122">
        <v>5000</v>
      </c>
      <c r="C16" s="116">
        <f t="shared" si="0"/>
        <v>7.3529411764705885E-2</v>
      </c>
      <c r="D16" s="31"/>
    </row>
    <row r="17" spans="1:3">
      <c r="A17" s="23" t="s">
        <v>75</v>
      </c>
      <c r="B17" s="122">
        <v>5000</v>
      </c>
      <c r="C17" s="116">
        <f t="shared" si="0"/>
        <v>7.3529411764705885E-2</v>
      </c>
    </row>
    <row r="18" spans="1:3">
      <c r="A18" s="23" t="s">
        <v>76</v>
      </c>
      <c r="B18" s="122">
        <v>3000</v>
      </c>
      <c r="C18" s="116">
        <f t="shared" si="0"/>
        <v>4.4117647058823532E-2</v>
      </c>
    </row>
    <row r="19" spans="1:3">
      <c r="A19" s="23" t="s">
        <v>77</v>
      </c>
      <c r="B19" s="122">
        <v>1000</v>
      </c>
      <c r="C19" s="116">
        <f t="shared" si="0"/>
        <v>1.4705882352941176E-2</v>
      </c>
    </row>
    <row r="20" spans="1:3">
      <c r="A20" s="26" t="s">
        <v>1</v>
      </c>
      <c r="B20" s="123">
        <f>B14+B15+B16+B17+B18+B19</f>
        <v>26000</v>
      </c>
      <c r="C20" s="126">
        <f>C14+C15+C16+C17+C18+C19</f>
        <v>0.38235294117647062</v>
      </c>
    </row>
    <row r="21" spans="1:3">
      <c r="A21" s="26" t="s">
        <v>78</v>
      </c>
      <c r="B21" s="24"/>
      <c r="C21" s="25"/>
    </row>
    <row r="22" spans="1:3">
      <c r="A22" s="23" t="s">
        <v>79</v>
      </c>
      <c r="B22" s="30"/>
      <c r="C22" s="25"/>
    </row>
    <row r="23" spans="1:3">
      <c r="A23" s="23" t="s">
        <v>80</v>
      </c>
      <c r="B23" s="122">
        <v>2000</v>
      </c>
      <c r="C23" s="116">
        <f>B23/68000</f>
        <v>2.9411764705882353E-2</v>
      </c>
    </row>
    <row r="24" spans="1:3">
      <c r="A24" s="23" t="s">
        <v>81</v>
      </c>
      <c r="B24" s="122">
        <v>1000</v>
      </c>
      <c r="C24" s="116">
        <f>B24/68000</f>
        <v>1.4705882352941176E-2</v>
      </c>
    </row>
    <row r="25" spans="1:3">
      <c r="A25" s="23" t="s">
        <v>82</v>
      </c>
      <c r="B25" s="122">
        <v>1000</v>
      </c>
      <c r="C25" s="116">
        <f>B25/68000</f>
        <v>1.4705882352941176E-2</v>
      </c>
    </row>
    <row r="26" spans="1:3">
      <c r="A26" s="23" t="s">
        <v>83</v>
      </c>
      <c r="B26" s="30"/>
      <c r="C26" s="25"/>
    </row>
    <row r="27" spans="1:3">
      <c r="A27" s="26" t="s">
        <v>1</v>
      </c>
      <c r="B27" s="123">
        <f>B23+B24+B25</f>
        <v>4000</v>
      </c>
      <c r="C27" s="126">
        <f>C23+C24+C25</f>
        <v>5.8823529411764705E-2</v>
      </c>
    </row>
    <row r="28" spans="1:3">
      <c r="A28" s="29" t="s">
        <v>84</v>
      </c>
      <c r="B28" s="24"/>
      <c r="C28" s="25"/>
    </row>
    <row r="29" spans="1:3">
      <c r="A29" s="23" t="s">
        <v>85</v>
      </c>
      <c r="B29" s="30"/>
      <c r="C29" s="25"/>
    </row>
    <row r="30" spans="1:3">
      <c r="A30" s="23" t="s">
        <v>86</v>
      </c>
      <c r="B30" s="122">
        <v>5000</v>
      </c>
      <c r="C30" s="116">
        <f>B30/68000</f>
        <v>7.3529411764705885E-2</v>
      </c>
    </row>
    <row r="31" spans="1:3">
      <c r="A31" s="23" t="s">
        <v>87</v>
      </c>
      <c r="B31" s="122">
        <v>5000</v>
      </c>
      <c r="C31" s="116">
        <f>B31/68000</f>
        <v>7.3529411764705885E-2</v>
      </c>
    </row>
    <row r="32" spans="1:3">
      <c r="A32" s="26" t="s">
        <v>1</v>
      </c>
      <c r="B32" s="124">
        <f>B30+B31</f>
        <v>10000</v>
      </c>
      <c r="C32" s="127">
        <f>C30+C31</f>
        <v>0.14705882352941177</v>
      </c>
    </row>
    <row r="33" spans="1:3">
      <c r="A33" s="29" t="s">
        <v>88</v>
      </c>
      <c r="B33" s="30"/>
      <c r="C33" s="30"/>
    </row>
    <row r="34" spans="1:3">
      <c r="A34" s="23" t="s">
        <v>89</v>
      </c>
      <c r="B34" s="30"/>
      <c r="C34" s="30"/>
    </row>
    <row r="35" spans="1:3">
      <c r="A35" s="23" t="s">
        <v>90</v>
      </c>
      <c r="B35" s="30"/>
      <c r="C35" s="30"/>
    </row>
    <row r="36" spans="1:3">
      <c r="A36" s="23" t="s">
        <v>91</v>
      </c>
      <c r="B36" s="30"/>
      <c r="C36" s="30"/>
    </row>
    <row r="37" spans="1:3">
      <c r="A37" s="23" t="s">
        <v>92</v>
      </c>
      <c r="B37" s="30"/>
      <c r="C37" s="30"/>
    </row>
    <row r="38" spans="1:3">
      <c r="A38" s="23" t="s">
        <v>93</v>
      </c>
      <c r="B38" s="30"/>
      <c r="C38" s="30"/>
    </row>
    <row r="39" spans="1:3">
      <c r="A39" s="23" t="s">
        <v>94</v>
      </c>
      <c r="B39" s="30"/>
      <c r="C39" s="30"/>
    </row>
    <row r="40" spans="1:3">
      <c r="A40" s="23" t="s">
        <v>95</v>
      </c>
      <c r="B40" s="30"/>
      <c r="C40" s="30"/>
    </row>
    <row r="41" spans="1:3">
      <c r="A41" s="23" t="s">
        <v>96</v>
      </c>
      <c r="B41" s="30"/>
      <c r="C41" s="30"/>
    </row>
    <row r="42" spans="1:3">
      <c r="A42" s="23" t="s">
        <v>97</v>
      </c>
      <c r="B42" s="30"/>
      <c r="C42" s="30"/>
    </row>
    <row r="43" spans="1:3">
      <c r="A43" s="23" t="s">
        <v>98</v>
      </c>
      <c r="B43" s="30"/>
      <c r="C43" s="30"/>
    </row>
    <row r="44" spans="1:3">
      <c r="A44" s="23" t="s">
        <v>99</v>
      </c>
      <c r="B44" s="30"/>
      <c r="C44" s="30"/>
    </row>
    <row r="45" spans="1:3">
      <c r="A45" s="23" t="s">
        <v>100</v>
      </c>
      <c r="B45" s="30"/>
      <c r="C45" s="30"/>
    </row>
    <row r="46" spans="1:3">
      <c r="A46" s="23" t="s">
        <v>101</v>
      </c>
      <c r="B46" s="30"/>
      <c r="C46" s="30"/>
    </row>
    <row r="47" spans="1:3">
      <c r="A47" s="23" t="s">
        <v>102</v>
      </c>
      <c r="B47" s="30"/>
      <c r="C47" s="30"/>
    </row>
    <row r="48" spans="1:3">
      <c r="A48" s="23" t="s">
        <v>103</v>
      </c>
      <c r="B48" s="30"/>
      <c r="C48" s="30"/>
    </row>
    <row r="49" spans="1:3">
      <c r="A49" s="23" t="s">
        <v>104</v>
      </c>
      <c r="B49" s="30"/>
      <c r="C49" s="30"/>
    </row>
    <row r="50" spans="1:3" ht="15.75" thickBot="1">
      <c r="A50" s="26" t="s">
        <v>1</v>
      </c>
      <c r="B50" s="30"/>
      <c r="C50" s="125"/>
    </row>
    <row r="51" spans="1:3" ht="15.75" thickBot="1">
      <c r="A51" s="19" t="s">
        <v>105</v>
      </c>
      <c r="B51" s="121">
        <f>B32+B27+B20+B11</f>
        <v>68000</v>
      </c>
      <c r="C51" s="32">
        <v>1</v>
      </c>
    </row>
    <row r="52" spans="1:3">
      <c r="A52" s="33"/>
      <c r="C52" s="33"/>
    </row>
  </sheetData>
  <mergeCells count="3">
    <mergeCell ref="A1:C1"/>
    <mergeCell ref="A2:C2"/>
    <mergeCell ref="A3:C3"/>
  </mergeCells>
  <pageMargins left="1.1811023622047245" right="0.23622047244094491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1"/>
  <sheetViews>
    <sheetView tabSelected="1" topLeftCell="A13" workbookViewId="0">
      <selection activeCell="A82" sqref="A82"/>
    </sheetView>
  </sheetViews>
  <sheetFormatPr defaultRowHeight="15"/>
  <cols>
    <col min="1" max="1" width="16.28515625" customWidth="1"/>
    <col min="2" max="2" width="9.7109375" customWidth="1"/>
    <col min="3" max="3" width="11.7109375" customWidth="1"/>
    <col min="4" max="9" width="10.7109375" customWidth="1"/>
    <col min="10" max="10" width="14.5703125" customWidth="1"/>
    <col min="11" max="11" width="14.85546875" customWidth="1"/>
  </cols>
  <sheetData>
    <row r="1" spans="1:14">
      <c r="A1" s="157" t="s">
        <v>33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4">
      <c r="A2" s="160" t="s">
        <v>34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4" ht="15" customHeight="1">
      <c r="A3" s="161" t="s">
        <v>25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4" ht="1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4" ht="15" customHeight="1">
      <c r="A5" s="159" t="s">
        <v>35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</row>
    <row r="6" spans="1:14" ht="21.75" customHeight="1">
      <c r="A6" s="108" t="s">
        <v>36</v>
      </c>
      <c r="B6" s="162" t="s">
        <v>37</v>
      </c>
      <c r="C6" s="163"/>
      <c r="D6" s="163"/>
      <c r="E6" s="164"/>
      <c r="F6" s="159" t="s">
        <v>39</v>
      </c>
      <c r="G6" s="159"/>
      <c r="H6" s="162" t="s">
        <v>38</v>
      </c>
      <c r="I6" s="163"/>
      <c r="J6" s="163"/>
      <c r="K6" s="163"/>
      <c r="L6" s="164"/>
      <c r="M6" s="159" t="s">
        <v>39</v>
      </c>
      <c r="N6" s="159"/>
    </row>
    <row r="7" spans="1:14" ht="40.5" customHeight="1">
      <c r="A7" s="14" t="s">
        <v>40</v>
      </c>
      <c r="B7" s="158" t="s">
        <v>41</v>
      </c>
      <c r="C7" s="158"/>
      <c r="D7" s="158"/>
      <c r="E7" s="158"/>
      <c r="F7" s="158" t="s">
        <v>41</v>
      </c>
      <c r="G7" s="158"/>
      <c r="H7" s="158" t="s">
        <v>42</v>
      </c>
      <c r="I7" s="158"/>
      <c r="J7" s="158"/>
      <c r="K7" s="158"/>
      <c r="L7" s="158"/>
      <c r="M7" s="158" t="s">
        <v>43</v>
      </c>
      <c r="N7" s="158"/>
    </row>
    <row r="8" spans="1:14">
      <c r="A8" s="14" t="s">
        <v>44</v>
      </c>
      <c r="B8" s="158" t="s">
        <v>45</v>
      </c>
      <c r="C8" s="158"/>
      <c r="D8" s="158"/>
      <c r="E8" s="158"/>
      <c r="F8" s="158" t="s">
        <v>50</v>
      </c>
      <c r="G8" s="158"/>
      <c r="H8" s="158" t="s">
        <v>46</v>
      </c>
      <c r="I8" s="158"/>
      <c r="J8" s="158"/>
      <c r="K8" s="158"/>
      <c r="L8" s="158"/>
      <c r="M8" s="158" t="s">
        <v>43</v>
      </c>
      <c r="N8" s="158"/>
    </row>
    <row r="9" spans="1:14">
      <c r="A9" s="14" t="s">
        <v>47</v>
      </c>
      <c r="B9" s="158" t="s">
        <v>41</v>
      </c>
      <c r="C9" s="158"/>
      <c r="D9" s="158"/>
      <c r="E9" s="158"/>
      <c r="F9" s="158" t="s">
        <v>41</v>
      </c>
      <c r="G9" s="158"/>
      <c r="H9" s="158" t="s">
        <v>46</v>
      </c>
      <c r="I9" s="158"/>
      <c r="J9" s="158"/>
      <c r="K9" s="158"/>
      <c r="L9" s="158"/>
      <c r="M9" s="158" t="s">
        <v>43</v>
      </c>
      <c r="N9" s="158"/>
    </row>
    <row r="10" spans="1:14">
      <c r="A10" s="111" t="s">
        <v>48</v>
      </c>
      <c r="B10" s="158" t="s">
        <v>49</v>
      </c>
      <c r="C10" s="158"/>
      <c r="D10" s="158"/>
      <c r="E10" s="158"/>
      <c r="F10" s="158" t="s">
        <v>50</v>
      </c>
      <c r="G10" s="158"/>
      <c r="H10" s="158" t="s">
        <v>49</v>
      </c>
      <c r="I10" s="158"/>
      <c r="J10" s="158"/>
      <c r="K10" s="158"/>
      <c r="L10" s="158"/>
      <c r="M10" s="158" t="s">
        <v>50</v>
      </c>
      <c r="N10" s="158"/>
    </row>
    <row r="11" spans="1:14">
      <c r="A11" s="14" t="s">
        <v>51</v>
      </c>
      <c r="B11" s="158" t="s">
        <v>118</v>
      </c>
      <c r="C11" s="158"/>
      <c r="D11" s="158"/>
      <c r="E11" s="158"/>
      <c r="F11" s="158" t="s">
        <v>50</v>
      </c>
      <c r="G11" s="158"/>
      <c r="H11" s="158" t="s">
        <v>41</v>
      </c>
      <c r="I11" s="158"/>
      <c r="J11" s="158"/>
      <c r="K11" s="158"/>
      <c r="L11" s="158"/>
      <c r="M11" s="158" t="s">
        <v>41</v>
      </c>
      <c r="N11" s="158"/>
    </row>
    <row r="12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4" ht="11.25" customHeight="1"/>
    <row r="14" spans="1:14" ht="11.25" customHeight="1"/>
    <row r="15" spans="1:14" ht="37.5" customHeight="1">
      <c r="A15" s="13" t="s">
        <v>52</v>
      </c>
      <c r="B15" s="13" t="s">
        <v>53</v>
      </c>
      <c r="C15" s="13" t="s">
        <v>54</v>
      </c>
      <c r="D15" s="13" t="s">
        <v>55</v>
      </c>
      <c r="E15" s="13" t="s">
        <v>56</v>
      </c>
      <c r="F15" s="13" t="s">
        <v>57</v>
      </c>
      <c r="G15" s="13" t="s">
        <v>58</v>
      </c>
      <c r="H15" s="13" t="s">
        <v>59</v>
      </c>
      <c r="I15" s="13" t="s">
        <v>60</v>
      </c>
      <c r="J15" s="13" t="s">
        <v>61</v>
      </c>
      <c r="K15" s="15" t="s">
        <v>62</v>
      </c>
    </row>
    <row r="16" spans="1:14" ht="11.25" customHeight="1">
      <c r="A16" s="131" t="s">
        <v>143</v>
      </c>
      <c r="B16" s="131" t="s">
        <v>142</v>
      </c>
      <c r="C16" s="131" t="s">
        <v>48</v>
      </c>
      <c r="D16" s="132">
        <v>43596</v>
      </c>
      <c r="E16" s="132">
        <v>44057</v>
      </c>
      <c r="F16" s="138">
        <v>817636.4</v>
      </c>
      <c r="G16" s="138">
        <v>817636.4</v>
      </c>
      <c r="H16" s="134">
        <v>0</v>
      </c>
      <c r="I16" s="138">
        <v>817636.4</v>
      </c>
      <c r="J16" s="134">
        <f>F16-G16</f>
        <v>0</v>
      </c>
      <c r="K16" s="134">
        <v>0</v>
      </c>
    </row>
    <row r="17" spans="1:11" ht="11.25" customHeight="1">
      <c r="A17" s="131" t="s">
        <v>144</v>
      </c>
      <c r="B17" s="131" t="s">
        <v>145</v>
      </c>
      <c r="C17" s="131" t="s">
        <v>47</v>
      </c>
      <c r="D17" s="132">
        <v>43270</v>
      </c>
      <c r="E17" s="131"/>
      <c r="F17" s="138">
        <v>435009.46</v>
      </c>
      <c r="G17" s="138">
        <v>435009.46</v>
      </c>
      <c r="H17" s="134">
        <v>0</v>
      </c>
      <c r="I17" s="138">
        <v>231297.01</v>
      </c>
      <c r="J17" s="134">
        <f t="shared" ref="J17:J49" si="0">F17-G17</f>
        <v>0</v>
      </c>
      <c r="K17" s="134">
        <v>0</v>
      </c>
    </row>
    <row r="18" spans="1:11" ht="11.25" customHeight="1">
      <c r="A18" s="131" t="s">
        <v>146</v>
      </c>
      <c r="B18" s="131" t="s">
        <v>147</v>
      </c>
      <c r="C18" s="131" t="s">
        <v>48</v>
      </c>
      <c r="D18" s="132">
        <v>43130</v>
      </c>
      <c r="E18" s="132">
        <v>44102</v>
      </c>
      <c r="F18" s="138">
        <v>68256.02</v>
      </c>
      <c r="G18" s="138">
        <v>68256.02</v>
      </c>
      <c r="H18" s="134">
        <v>0</v>
      </c>
      <c r="I18" s="138">
        <v>60747.87</v>
      </c>
      <c r="J18" s="134">
        <f t="shared" si="0"/>
        <v>0</v>
      </c>
      <c r="K18" s="134">
        <v>0</v>
      </c>
    </row>
    <row r="19" spans="1:11" ht="11.25" customHeight="1">
      <c r="A19" s="135" t="s">
        <v>148</v>
      </c>
      <c r="B19" s="128" t="s">
        <v>149</v>
      </c>
      <c r="C19" s="128" t="s">
        <v>48</v>
      </c>
      <c r="D19" s="129">
        <v>43930</v>
      </c>
      <c r="E19" s="129">
        <v>44008</v>
      </c>
      <c r="F19" s="130">
        <v>400000</v>
      </c>
      <c r="G19" s="130">
        <v>400000</v>
      </c>
      <c r="H19" s="136">
        <v>0</v>
      </c>
      <c r="I19" s="130">
        <v>356035.43</v>
      </c>
      <c r="J19" s="134">
        <f t="shared" si="0"/>
        <v>0</v>
      </c>
      <c r="K19" s="136">
        <v>0</v>
      </c>
    </row>
    <row r="20" spans="1:11" ht="11.25" customHeight="1">
      <c r="A20" s="135" t="s">
        <v>150</v>
      </c>
      <c r="B20" s="128" t="s">
        <v>151</v>
      </c>
      <c r="C20" s="128" t="s">
        <v>48</v>
      </c>
      <c r="D20" s="129">
        <v>43262</v>
      </c>
      <c r="E20" s="129">
        <v>44146</v>
      </c>
      <c r="F20" s="130">
        <v>132073.01</v>
      </c>
      <c r="G20" s="130">
        <v>132073.01</v>
      </c>
      <c r="H20" s="136">
        <v>0</v>
      </c>
      <c r="I20" s="130">
        <v>103851</v>
      </c>
      <c r="J20" s="134">
        <f t="shared" si="0"/>
        <v>0</v>
      </c>
      <c r="K20" s="136">
        <v>0</v>
      </c>
    </row>
    <row r="21" spans="1:11" ht="11.25" customHeight="1">
      <c r="A21" s="135" t="s">
        <v>152</v>
      </c>
      <c r="B21" s="128" t="s">
        <v>153</v>
      </c>
      <c r="C21" s="128" t="s">
        <v>47</v>
      </c>
      <c r="D21" s="129">
        <v>43126</v>
      </c>
      <c r="E21" s="129"/>
      <c r="F21" s="130">
        <v>586978.54</v>
      </c>
      <c r="G21" s="130">
        <v>586978.54</v>
      </c>
      <c r="H21" s="136">
        <v>0</v>
      </c>
      <c r="I21" s="130" t="s">
        <v>154</v>
      </c>
      <c r="J21" s="134">
        <f t="shared" si="0"/>
        <v>0</v>
      </c>
      <c r="K21" s="136">
        <v>0</v>
      </c>
    </row>
    <row r="22" spans="1:11" ht="11.25" customHeight="1">
      <c r="A22" s="135" t="s">
        <v>155</v>
      </c>
      <c r="B22" s="128" t="s">
        <v>156</v>
      </c>
      <c r="C22" s="128" t="s">
        <v>47</v>
      </c>
      <c r="D22" s="129">
        <v>43951</v>
      </c>
      <c r="E22" s="137"/>
      <c r="F22" s="130">
        <v>800000</v>
      </c>
      <c r="G22" s="130">
        <v>800000</v>
      </c>
      <c r="H22" s="136">
        <v>0</v>
      </c>
      <c r="I22" s="130">
        <v>535832</v>
      </c>
      <c r="J22" s="134">
        <f t="shared" si="0"/>
        <v>0</v>
      </c>
      <c r="K22" s="136">
        <v>0</v>
      </c>
    </row>
    <row r="23" spans="1:11" ht="11.25" customHeight="1">
      <c r="A23" s="135" t="s">
        <v>157</v>
      </c>
      <c r="B23" s="128" t="s">
        <v>158</v>
      </c>
      <c r="C23" s="128" t="s">
        <v>47</v>
      </c>
      <c r="D23" s="129">
        <v>43252</v>
      </c>
      <c r="E23" s="128"/>
      <c r="F23" s="130">
        <v>193741.71</v>
      </c>
      <c r="G23" s="130">
        <v>193741.71</v>
      </c>
      <c r="H23" s="136">
        <v>0</v>
      </c>
      <c r="I23" s="130">
        <v>188082.33</v>
      </c>
      <c r="J23" s="134">
        <f t="shared" si="0"/>
        <v>0</v>
      </c>
      <c r="K23" s="136">
        <v>0</v>
      </c>
    </row>
    <row r="24" spans="1:11" ht="12" customHeight="1">
      <c r="A24" s="135" t="s">
        <v>159</v>
      </c>
      <c r="B24" s="128" t="s">
        <v>160</v>
      </c>
      <c r="C24" s="128" t="s">
        <v>48</v>
      </c>
      <c r="D24" s="128" t="s">
        <v>161</v>
      </c>
      <c r="E24" s="129">
        <v>44110</v>
      </c>
      <c r="F24" s="130">
        <v>409074.84</v>
      </c>
      <c r="G24" s="130">
        <v>409074.84</v>
      </c>
      <c r="H24" s="136">
        <v>0</v>
      </c>
      <c r="I24" s="130">
        <v>339696.92</v>
      </c>
      <c r="J24" s="134">
        <f t="shared" si="0"/>
        <v>0</v>
      </c>
      <c r="K24" s="136">
        <v>0</v>
      </c>
    </row>
    <row r="25" spans="1:11" ht="12" customHeight="1">
      <c r="A25" s="135" t="s">
        <v>162</v>
      </c>
      <c r="B25" s="128" t="s">
        <v>163</v>
      </c>
      <c r="C25" s="128" t="s">
        <v>164</v>
      </c>
      <c r="D25" s="129">
        <v>43199</v>
      </c>
      <c r="E25" s="129">
        <v>44138</v>
      </c>
      <c r="F25" s="130">
        <v>380025.51</v>
      </c>
      <c r="G25" s="130">
        <v>380025.51</v>
      </c>
      <c r="H25" s="136">
        <v>0</v>
      </c>
      <c r="I25" s="130">
        <v>345823.22</v>
      </c>
      <c r="J25" s="134">
        <f t="shared" si="0"/>
        <v>0</v>
      </c>
      <c r="K25" s="134">
        <v>0</v>
      </c>
    </row>
    <row r="26" spans="1:11">
      <c r="A26" s="135" t="s">
        <v>165</v>
      </c>
      <c r="B26" s="128" t="s">
        <v>166</v>
      </c>
      <c r="C26" s="128" t="s">
        <v>63</v>
      </c>
      <c r="D26" s="129">
        <v>43165</v>
      </c>
      <c r="E26" s="128"/>
      <c r="F26" s="130">
        <v>395064.19</v>
      </c>
      <c r="G26" s="130">
        <v>395064.19</v>
      </c>
      <c r="H26" s="136">
        <v>0</v>
      </c>
      <c r="I26" s="130">
        <v>299374.90000000002</v>
      </c>
      <c r="J26" s="134">
        <f t="shared" si="0"/>
        <v>0</v>
      </c>
      <c r="K26" s="134">
        <v>0</v>
      </c>
    </row>
    <row r="27" spans="1:11">
      <c r="A27" s="135" t="s">
        <v>167</v>
      </c>
      <c r="B27" s="128" t="s">
        <v>168</v>
      </c>
      <c r="C27" s="128" t="s">
        <v>63</v>
      </c>
      <c r="D27" s="129">
        <v>43223</v>
      </c>
      <c r="E27" s="128"/>
      <c r="F27" s="130">
        <v>489418.16</v>
      </c>
      <c r="G27" s="130">
        <v>488868.33</v>
      </c>
      <c r="H27" s="136">
        <v>0</v>
      </c>
      <c r="I27" s="130">
        <v>431237.93</v>
      </c>
      <c r="J27" s="134">
        <v>0</v>
      </c>
      <c r="K27" s="134">
        <v>0</v>
      </c>
    </row>
    <row r="28" spans="1:11">
      <c r="A28" s="135" t="s">
        <v>169</v>
      </c>
      <c r="B28" s="128" t="s">
        <v>170</v>
      </c>
      <c r="C28" s="128" t="s">
        <v>47</v>
      </c>
      <c r="D28" s="129">
        <v>43270</v>
      </c>
      <c r="E28" s="128"/>
      <c r="F28" s="130">
        <v>369964</v>
      </c>
      <c r="G28" s="130">
        <v>369964</v>
      </c>
      <c r="H28" s="136">
        <v>0</v>
      </c>
      <c r="I28" s="130">
        <v>201499.75</v>
      </c>
      <c r="J28" s="134">
        <f t="shared" si="0"/>
        <v>0</v>
      </c>
      <c r="K28" s="136">
        <v>0</v>
      </c>
    </row>
    <row r="29" spans="1:11">
      <c r="A29" s="135" t="s">
        <v>171</v>
      </c>
      <c r="B29" s="128" t="s">
        <v>172</v>
      </c>
      <c r="C29" s="128" t="s">
        <v>47</v>
      </c>
      <c r="D29" s="129">
        <v>43213</v>
      </c>
      <c r="E29" s="128"/>
      <c r="F29" s="130">
        <v>489828.94</v>
      </c>
      <c r="G29" s="130">
        <v>489815.21</v>
      </c>
      <c r="H29" s="136">
        <v>0</v>
      </c>
      <c r="I29" s="130">
        <v>479960.25</v>
      </c>
      <c r="J29" s="134">
        <v>0</v>
      </c>
      <c r="K29" s="136">
        <v>0</v>
      </c>
    </row>
    <row r="30" spans="1:11">
      <c r="A30" s="135" t="s">
        <v>173</v>
      </c>
      <c r="B30" s="128" t="s">
        <v>174</v>
      </c>
      <c r="C30" s="128" t="s">
        <v>47</v>
      </c>
      <c r="D30" s="129">
        <v>43230</v>
      </c>
      <c r="E30" s="128"/>
      <c r="F30" s="130">
        <v>630015.81000000006</v>
      </c>
      <c r="G30" s="130">
        <v>630015.81000000006</v>
      </c>
      <c r="H30" s="136">
        <v>0</v>
      </c>
      <c r="I30" s="130">
        <v>560719.64</v>
      </c>
      <c r="J30" s="134">
        <f t="shared" si="0"/>
        <v>0</v>
      </c>
      <c r="K30" s="136">
        <v>0</v>
      </c>
    </row>
    <row r="31" spans="1:11">
      <c r="A31" s="135" t="s">
        <v>175</v>
      </c>
      <c r="B31" s="128" t="s">
        <v>176</v>
      </c>
      <c r="C31" s="140" t="s">
        <v>164</v>
      </c>
      <c r="D31" s="129">
        <v>43167</v>
      </c>
      <c r="E31" s="141">
        <v>43999</v>
      </c>
      <c r="F31" s="130">
        <v>143078.14000000001</v>
      </c>
      <c r="G31" s="130">
        <v>143078.14000000001</v>
      </c>
      <c r="H31" s="136">
        <v>0</v>
      </c>
      <c r="I31" s="130">
        <v>115189.2</v>
      </c>
      <c r="J31" s="134">
        <f t="shared" si="0"/>
        <v>0</v>
      </c>
      <c r="K31" s="136">
        <v>0</v>
      </c>
    </row>
    <row r="32" spans="1:11">
      <c r="A32" s="135" t="s">
        <v>177</v>
      </c>
      <c r="B32" s="128" t="s">
        <v>178</v>
      </c>
      <c r="C32" s="140" t="s">
        <v>47</v>
      </c>
      <c r="D32" s="141">
        <v>43167</v>
      </c>
      <c r="E32" s="141"/>
      <c r="F32" s="130">
        <v>90000</v>
      </c>
      <c r="G32" s="130">
        <v>90000</v>
      </c>
      <c r="H32" s="136">
        <v>0</v>
      </c>
      <c r="I32" s="130">
        <v>79251.789999999994</v>
      </c>
      <c r="J32" s="134">
        <f t="shared" si="0"/>
        <v>0</v>
      </c>
      <c r="K32" s="136">
        <v>0</v>
      </c>
    </row>
    <row r="33" spans="1:11">
      <c r="A33" s="135" t="s">
        <v>181</v>
      </c>
      <c r="B33" s="128" t="s">
        <v>179</v>
      </c>
      <c r="C33" s="128" t="s">
        <v>47</v>
      </c>
      <c r="D33" s="129">
        <v>43675</v>
      </c>
      <c r="E33" s="128"/>
      <c r="F33" s="130">
        <v>130011.73</v>
      </c>
      <c r="G33" s="130">
        <v>130011.73</v>
      </c>
      <c r="H33" s="136">
        <v>0</v>
      </c>
      <c r="I33" s="130">
        <v>115409.7</v>
      </c>
      <c r="J33" s="134">
        <f t="shared" si="0"/>
        <v>0</v>
      </c>
      <c r="K33" s="136">
        <v>0</v>
      </c>
    </row>
    <row r="34" spans="1:11">
      <c r="A34" s="135" t="s">
        <v>182</v>
      </c>
      <c r="B34" s="128" t="s">
        <v>180</v>
      </c>
      <c r="C34" s="128" t="s">
        <v>47</v>
      </c>
      <c r="D34" s="129">
        <v>43608</v>
      </c>
      <c r="E34" s="128"/>
      <c r="F34" s="130">
        <v>100000</v>
      </c>
      <c r="G34" s="130">
        <v>100000</v>
      </c>
      <c r="H34" s="136">
        <v>0</v>
      </c>
      <c r="I34" s="130">
        <v>83475</v>
      </c>
      <c r="J34" s="134">
        <f t="shared" si="0"/>
        <v>0</v>
      </c>
      <c r="K34" s="136">
        <v>0</v>
      </c>
    </row>
    <row r="35" spans="1:11">
      <c r="A35" s="135" t="s">
        <v>183</v>
      </c>
      <c r="B35" s="128" t="s">
        <v>184</v>
      </c>
      <c r="C35" s="128" t="s">
        <v>44</v>
      </c>
      <c r="D35" s="129">
        <v>43598</v>
      </c>
      <c r="E35" s="128"/>
      <c r="F35" s="130">
        <v>151229.97</v>
      </c>
      <c r="G35" s="130">
        <v>151229.97</v>
      </c>
      <c r="H35" s="136">
        <v>0</v>
      </c>
      <c r="I35" s="130">
        <v>0</v>
      </c>
      <c r="J35" s="134">
        <f t="shared" si="0"/>
        <v>0</v>
      </c>
      <c r="K35" s="136">
        <v>0</v>
      </c>
    </row>
    <row r="36" spans="1:11">
      <c r="A36" s="135" t="s">
        <v>185</v>
      </c>
      <c r="B36" s="128" t="s">
        <v>186</v>
      </c>
      <c r="C36" s="128" t="s">
        <v>47</v>
      </c>
      <c r="D36" s="129">
        <v>43578</v>
      </c>
      <c r="E36" s="128"/>
      <c r="F36" s="130">
        <v>296860.83</v>
      </c>
      <c r="G36" s="130">
        <v>295550.68</v>
      </c>
      <c r="H36" s="136">
        <v>0</v>
      </c>
      <c r="I36" s="130">
        <v>134232.69</v>
      </c>
      <c r="J36" s="133">
        <v>0</v>
      </c>
      <c r="K36" s="136">
        <v>0</v>
      </c>
    </row>
    <row r="37" spans="1:11">
      <c r="A37" s="135" t="s">
        <v>187</v>
      </c>
      <c r="B37" s="128" t="s">
        <v>188</v>
      </c>
      <c r="C37" s="128" t="s">
        <v>47</v>
      </c>
      <c r="D37" s="129">
        <v>43677</v>
      </c>
      <c r="E37" s="128"/>
      <c r="F37" s="130">
        <v>205427.13</v>
      </c>
      <c r="G37" s="130">
        <v>205427.13</v>
      </c>
      <c r="H37" s="136">
        <v>0</v>
      </c>
      <c r="I37" s="130">
        <v>21151.37</v>
      </c>
      <c r="J37" s="134">
        <f t="shared" si="0"/>
        <v>0</v>
      </c>
      <c r="K37" s="136">
        <v>0</v>
      </c>
    </row>
    <row r="38" spans="1:11">
      <c r="A38" s="135" t="s">
        <v>189</v>
      </c>
      <c r="B38" s="128" t="s">
        <v>190</v>
      </c>
      <c r="C38" s="128" t="s">
        <v>48</v>
      </c>
      <c r="D38" s="129">
        <v>43626</v>
      </c>
      <c r="E38" s="129">
        <v>44203</v>
      </c>
      <c r="F38" s="130">
        <v>599982.46</v>
      </c>
      <c r="G38" s="130">
        <v>599982.46</v>
      </c>
      <c r="H38" s="136">
        <v>0</v>
      </c>
      <c r="I38" s="130">
        <v>596790.86</v>
      </c>
      <c r="J38" s="134">
        <f t="shared" si="0"/>
        <v>0</v>
      </c>
      <c r="K38" s="136">
        <v>0</v>
      </c>
    </row>
    <row r="39" spans="1:11">
      <c r="A39" s="135" t="s">
        <v>191</v>
      </c>
      <c r="B39" s="128" t="s">
        <v>192</v>
      </c>
      <c r="C39" s="128" t="s">
        <v>47</v>
      </c>
      <c r="D39" s="129">
        <v>43640</v>
      </c>
      <c r="E39" s="129"/>
      <c r="F39" s="130">
        <v>515825.32</v>
      </c>
      <c r="G39" s="130">
        <v>515825.32</v>
      </c>
      <c r="H39" s="136">
        <v>0</v>
      </c>
      <c r="I39" s="130">
        <v>444430.68</v>
      </c>
      <c r="J39" s="134">
        <f t="shared" si="0"/>
        <v>0</v>
      </c>
      <c r="K39" s="136">
        <v>0</v>
      </c>
    </row>
    <row r="40" spans="1:11">
      <c r="A40" s="135" t="s">
        <v>193</v>
      </c>
      <c r="B40" s="128" t="s">
        <v>194</v>
      </c>
      <c r="C40" s="128" t="s">
        <v>47</v>
      </c>
      <c r="D40" s="129">
        <v>43598</v>
      </c>
      <c r="E40" s="129"/>
      <c r="F40" s="130">
        <v>401871.55</v>
      </c>
      <c r="G40" s="130">
        <v>400125.06</v>
      </c>
      <c r="H40" s="136">
        <v>0</v>
      </c>
      <c r="I40" s="130">
        <v>339601.68</v>
      </c>
      <c r="J40" s="133">
        <v>0</v>
      </c>
      <c r="K40" s="136">
        <v>0</v>
      </c>
    </row>
    <row r="41" spans="1:11">
      <c r="A41" s="135" t="s">
        <v>195</v>
      </c>
      <c r="B41" s="128" t="s">
        <v>196</v>
      </c>
      <c r="C41" s="128" t="s">
        <v>164</v>
      </c>
      <c r="D41" s="129">
        <v>43675</v>
      </c>
      <c r="E41" s="129">
        <v>44138</v>
      </c>
      <c r="F41" s="130">
        <v>111825.46</v>
      </c>
      <c r="G41" s="130">
        <v>111825.46</v>
      </c>
      <c r="H41" s="136">
        <v>0</v>
      </c>
      <c r="I41" s="130">
        <v>110807.63</v>
      </c>
      <c r="J41" s="133">
        <f t="shared" ref="J41:J44" si="1">F41-G41</f>
        <v>0</v>
      </c>
      <c r="K41" s="136">
        <v>0</v>
      </c>
    </row>
    <row r="42" spans="1:11">
      <c r="A42" s="135" t="s">
        <v>197</v>
      </c>
      <c r="B42" s="128" t="s">
        <v>198</v>
      </c>
      <c r="C42" s="128" t="s">
        <v>47</v>
      </c>
      <c r="D42" s="129">
        <v>43663</v>
      </c>
      <c r="E42" s="129"/>
      <c r="F42" s="130">
        <v>142658.10999999999</v>
      </c>
      <c r="G42" s="130">
        <v>142658.10999999999</v>
      </c>
      <c r="H42" s="136">
        <v>0</v>
      </c>
      <c r="I42" s="130">
        <v>49364.36</v>
      </c>
      <c r="J42" s="133">
        <f t="shared" si="1"/>
        <v>0</v>
      </c>
      <c r="K42" s="136">
        <v>0</v>
      </c>
    </row>
    <row r="43" spans="1:11">
      <c r="A43" s="135" t="s">
        <v>199</v>
      </c>
      <c r="B43" s="128" t="s">
        <v>200</v>
      </c>
      <c r="C43" s="128" t="s">
        <v>47</v>
      </c>
      <c r="D43" s="129">
        <v>43609</v>
      </c>
      <c r="E43" s="129"/>
      <c r="F43" s="130">
        <v>455799.5</v>
      </c>
      <c r="G43" s="130">
        <v>328259.59999999998</v>
      </c>
      <c r="H43" s="136">
        <v>0</v>
      </c>
      <c r="I43" s="130">
        <v>115297.08</v>
      </c>
      <c r="J43" s="133">
        <v>0</v>
      </c>
      <c r="K43" s="136">
        <v>0</v>
      </c>
    </row>
    <row r="44" spans="1:11">
      <c r="A44" s="135" t="s">
        <v>201</v>
      </c>
      <c r="B44" s="128" t="s">
        <v>202</v>
      </c>
      <c r="C44" s="128" t="s">
        <v>44</v>
      </c>
      <c r="D44" s="129">
        <v>43663</v>
      </c>
      <c r="E44" s="129"/>
      <c r="F44" s="130">
        <v>101145</v>
      </c>
      <c r="G44" s="130">
        <v>101145</v>
      </c>
      <c r="H44" s="136">
        <v>0</v>
      </c>
      <c r="I44" s="130">
        <v>0</v>
      </c>
      <c r="J44" s="133">
        <f t="shared" si="1"/>
        <v>0</v>
      </c>
      <c r="K44" s="136">
        <v>0</v>
      </c>
    </row>
    <row r="45" spans="1:11">
      <c r="A45" s="135" t="s">
        <v>203</v>
      </c>
      <c r="B45" s="128" t="s">
        <v>204</v>
      </c>
      <c r="C45" s="128" t="s">
        <v>47</v>
      </c>
      <c r="D45" s="129">
        <v>43535</v>
      </c>
      <c r="E45" s="129"/>
      <c r="F45" s="130">
        <v>600000</v>
      </c>
      <c r="G45" s="130">
        <v>563804.04</v>
      </c>
      <c r="H45" s="136">
        <v>0</v>
      </c>
      <c r="I45" s="130">
        <v>560825.77</v>
      </c>
      <c r="J45" s="133">
        <v>0</v>
      </c>
      <c r="K45" s="136">
        <v>0</v>
      </c>
    </row>
    <row r="46" spans="1:11">
      <c r="A46" s="135" t="s">
        <v>205</v>
      </c>
      <c r="B46" s="128" t="s">
        <v>206</v>
      </c>
      <c r="C46" s="128" t="s">
        <v>47</v>
      </c>
      <c r="D46" s="129">
        <v>43535</v>
      </c>
      <c r="E46" s="129"/>
      <c r="F46" s="130">
        <v>130790.8</v>
      </c>
      <c r="G46" s="130">
        <v>130790.8</v>
      </c>
      <c r="H46" s="136">
        <v>0</v>
      </c>
      <c r="I46" s="130">
        <v>92127.82</v>
      </c>
      <c r="J46" s="134">
        <f t="shared" si="0"/>
        <v>0</v>
      </c>
      <c r="K46" s="136">
        <v>0</v>
      </c>
    </row>
    <row r="47" spans="1:11">
      <c r="A47" s="135" t="s">
        <v>208</v>
      </c>
      <c r="B47" s="128" t="s">
        <v>207</v>
      </c>
      <c r="C47" s="128" t="s">
        <v>47</v>
      </c>
      <c r="D47" s="129">
        <v>43865</v>
      </c>
      <c r="E47" s="129"/>
      <c r="F47" s="130">
        <v>948431.59</v>
      </c>
      <c r="G47" s="130">
        <v>948431.59</v>
      </c>
      <c r="H47" s="136">
        <v>0</v>
      </c>
      <c r="I47" s="130">
        <v>862236.48</v>
      </c>
      <c r="J47" s="134">
        <f t="shared" si="0"/>
        <v>0</v>
      </c>
      <c r="K47" s="137">
        <v>0</v>
      </c>
    </row>
    <row r="48" spans="1:11">
      <c r="A48" s="135" t="s">
        <v>209</v>
      </c>
      <c r="B48" s="128" t="s">
        <v>210</v>
      </c>
      <c r="C48" s="128" t="s">
        <v>44</v>
      </c>
      <c r="D48" s="129">
        <v>43899</v>
      </c>
      <c r="E48" s="129"/>
      <c r="F48" s="130">
        <v>218002.37</v>
      </c>
      <c r="G48" s="130">
        <v>218002.37</v>
      </c>
      <c r="H48" s="136">
        <v>0</v>
      </c>
      <c r="I48" s="130">
        <v>0</v>
      </c>
      <c r="J48" s="134">
        <v>0</v>
      </c>
      <c r="K48" s="136">
        <v>0</v>
      </c>
    </row>
    <row r="49" spans="1:11">
      <c r="A49" s="135" t="s">
        <v>211</v>
      </c>
      <c r="B49" s="128" t="s">
        <v>212</v>
      </c>
      <c r="C49" s="128" t="s">
        <v>47</v>
      </c>
      <c r="D49" s="129">
        <v>43899</v>
      </c>
      <c r="E49" s="128"/>
      <c r="F49" s="130">
        <v>650000</v>
      </c>
      <c r="G49" s="130">
        <v>650000</v>
      </c>
      <c r="H49" s="136">
        <v>0</v>
      </c>
      <c r="I49" s="130">
        <v>650000</v>
      </c>
      <c r="J49" s="134">
        <f t="shared" si="0"/>
        <v>0</v>
      </c>
      <c r="K49" s="137">
        <v>0</v>
      </c>
    </row>
    <row r="50" spans="1:11">
      <c r="A50" s="135" t="s">
        <v>213</v>
      </c>
      <c r="B50" s="128" t="s">
        <v>214</v>
      </c>
      <c r="C50" s="128" t="s">
        <v>47</v>
      </c>
      <c r="D50" s="129">
        <v>43867</v>
      </c>
      <c r="E50" s="128"/>
      <c r="F50" s="130">
        <v>481407.35</v>
      </c>
      <c r="G50" s="130">
        <v>481407.35</v>
      </c>
      <c r="H50" s="136">
        <v>0</v>
      </c>
      <c r="I50" s="130">
        <v>480368.41</v>
      </c>
      <c r="J50" s="134">
        <v>0</v>
      </c>
      <c r="K50" s="137">
        <v>0</v>
      </c>
    </row>
    <row r="51" spans="1:11">
      <c r="A51" s="135" t="s">
        <v>215</v>
      </c>
      <c r="B51" s="128" t="s">
        <v>216</v>
      </c>
      <c r="C51" s="128" t="s">
        <v>47</v>
      </c>
      <c r="D51" s="129">
        <v>43920</v>
      </c>
      <c r="E51" s="128"/>
      <c r="F51" s="130">
        <v>167152.89000000001</v>
      </c>
      <c r="G51" s="130">
        <v>167152.89000000001</v>
      </c>
      <c r="H51" s="136">
        <v>0</v>
      </c>
      <c r="I51" s="130">
        <v>150437.6</v>
      </c>
      <c r="J51" s="134">
        <v>0</v>
      </c>
      <c r="K51" s="137">
        <v>0</v>
      </c>
    </row>
    <row r="52" spans="1:11">
      <c r="A52" s="135" t="s">
        <v>217</v>
      </c>
      <c r="B52" s="128" t="s">
        <v>218</v>
      </c>
      <c r="C52" s="128" t="s">
        <v>47</v>
      </c>
      <c r="D52" s="129">
        <v>43858</v>
      </c>
      <c r="E52" s="128"/>
      <c r="F52" s="130">
        <v>995682.09</v>
      </c>
      <c r="G52" s="130">
        <v>995664.29</v>
      </c>
      <c r="H52" s="136">
        <v>0</v>
      </c>
      <c r="I52" s="130">
        <v>373053.11</v>
      </c>
      <c r="J52" s="134">
        <v>0</v>
      </c>
      <c r="K52" s="137">
        <v>0</v>
      </c>
    </row>
    <row r="53" spans="1:11">
      <c r="A53" s="135" t="s">
        <v>219</v>
      </c>
      <c r="B53" s="128" t="s">
        <v>220</v>
      </c>
      <c r="C53" s="128" t="s">
        <v>47</v>
      </c>
      <c r="D53" s="129">
        <v>43846</v>
      </c>
      <c r="E53" s="128"/>
      <c r="F53" s="130">
        <v>509556.41</v>
      </c>
      <c r="G53" s="130">
        <v>441147.13</v>
      </c>
      <c r="H53" s="136">
        <v>0</v>
      </c>
      <c r="I53" s="130">
        <v>326829.74</v>
      </c>
      <c r="J53" s="133">
        <v>0</v>
      </c>
      <c r="K53" s="137">
        <v>0</v>
      </c>
    </row>
    <row r="54" spans="1:11">
      <c r="A54" s="135" t="s">
        <v>221</v>
      </c>
      <c r="B54" s="128" t="s">
        <v>222</v>
      </c>
      <c r="C54" s="128" t="s">
        <v>48</v>
      </c>
      <c r="D54" s="129">
        <v>43727</v>
      </c>
      <c r="E54" s="129">
        <v>44071</v>
      </c>
      <c r="F54" s="130">
        <v>558522.47</v>
      </c>
      <c r="G54" s="130">
        <v>558522.47</v>
      </c>
      <c r="H54" s="136">
        <v>0</v>
      </c>
      <c r="I54" s="130">
        <v>557932.73</v>
      </c>
      <c r="J54" s="133">
        <v>0</v>
      </c>
      <c r="K54" s="137">
        <v>0</v>
      </c>
    </row>
    <row r="55" spans="1:11">
      <c r="A55" s="135" t="s">
        <v>223</v>
      </c>
      <c r="B55" s="128" t="s">
        <v>224</v>
      </c>
      <c r="C55" s="128" t="s">
        <v>47</v>
      </c>
      <c r="D55" s="129">
        <v>43741</v>
      </c>
      <c r="E55" s="128"/>
      <c r="F55" s="130">
        <v>182693.18</v>
      </c>
      <c r="G55" s="130" t="s">
        <v>225</v>
      </c>
      <c r="H55" s="136">
        <v>0</v>
      </c>
      <c r="I55" s="130">
        <v>160379.01</v>
      </c>
      <c r="J55" s="133">
        <v>0</v>
      </c>
      <c r="K55" s="137">
        <v>0</v>
      </c>
    </row>
    <row r="56" spans="1:11">
      <c r="A56" s="135" t="s">
        <v>226</v>
      </c>
      <c r="B56" s="128" t="s">
        <v>227</v>
      </c>
      <c r="C56" s="128" t="s">
        <v>44</v>
      </c>
      <c r="D56" s="129">
        <v>43907</v>
      </c>
      <c r="E56" s="128"/>
      <c r="F56" s="130">
        <v>175000</v>
      </c>
      <c r="G56" s="130">
        <v>175000</v>
      </c>
      <c r="H56" s="136">
        <v>0</v>
      </c>
      <c r="I56" s="130">
        <v>0</v>
      </c>
      <c r="J56" s="133">
        <v>0</v>
      </c>
      <c r="K56" s="137">
        <v>0</v>
      </c>
    </row>
    <row r="57" spans="1:11">
      <c r="A57" s="135" t="s">
        <v>228</v>
      </c>
      <c r="B57" s="128" t="s">
        <v>229</v>
      </c>
      <c r="C57" s="128" t="s">
        <v>47</v>
      </c>
      <c r="D57" s="129">
        <v>43829</v>
      </c>
      <c r="E57" s="128"/>
      <c r="F57" s="130">
        <v>200000</v>
      </c>
      <c r="G57" s="130">
        <v>200000</v>
      </c>
      <c r="H57" s="136">
        <v>0</v>
      </c>
      <c r="I57" s="130">
        <v>180000</v>
      </c>
      <c r="J57" s="133">
        <v>0</v>
      </c>
      <c r="K57" s="137">
        <v>0</v>
      </c>
    </row>
    <row r="58" spans="1:11">
      <c r="A58" s="135" t="s">
        <v>230</v>
      </c>
      <c r="B58" s="128" t="s">
        <v>231</v>
      </c>
      <c r="C58" s="128" t="s">
        <v>44</v>
      </c>
      <c r="D58" s="129">
        <v>43920</v>
      </c>
      <c r="E58" s="128"/>
      <c r="F58" s="130">
        <v>187946.36</v>
      </c>
      <c r="G58" s="130">
        <v>187945.36</v>
      </c>
      <c r="H58" s="136">
        <v>0</v>
      </c>
      <c r="I58" s="130">
        <v>67830</v>
      </c>
      <c r="J58" s="133">
        <v>0</v>
      </c>
      <c r="K58" s="137">
        <v>0</v>
      </c>
    </row>
    <row r="59" spans="1:11">
      <c r="A59" s="135" t="s">
        <v>232</v>
      </c>
      <c r="B59" s="128" t="s">
        <v>233</v>
      </c>
      <c r="C59" s="128" t="s">
        <v>47</v>
      </c>
      <c r="D59" s="129">
        <v>43852</v>
      </c>
      <c r="E59" s="128"/>
      <c r="F59" s="130">
        <v>141303.57</v>
      </c>
      <c r="G59" s="130">
        <v>141303.57</v>
      </c>
      <c r="H59" s="136">
        <v>0</v>
      </c>
      <c r="I59" s="130">
        <v>40107.24</v>
      </c>
      <c r="J59" s="133">
        <v>0</v>
      </c>
      <c r="K59" s="137">
        <v>0</v>
      </c>
    </row>
    <row r="60" spans="1:11">
      <c r="A60" s="135" t="s">
        <v>234</v>
      </c>
      <c r="B60" s="128" t="s">
        <v>235</v>
      </c>
      <c r="C60" s="128" t="s">
        <v>47</v>
      </c>
      <c r="D60" s="129">
        <v>43846</v>
      </c>
      <c r="E60" s="128"/>
      <c r="F60" s="130">
        <v>89913.51</v>
      </c>
      <c r="G60" s="130">
        <v>89913.51</v>
      </c>
      <c r="H60" s="136">
        <v>0</v>
      </c>
      <c r="I60" s="130">
        <v>89142.62</v>
      </c>
      <c r="J60" s="133">
        <v>0</v>
      </c>
      <c r="K60" s="137">
        <v>0</v>
      </c>
    </row>
    <row r="61" spans="1:11">
      <c r="A61" s="135" t="s">
        <v>236</v>
      </c>
      <c r="B61" s="128" t="s">
        <v>237</v>
      </c>
      <c r="C61" s="128" t="s">
        <v>47</v>
      </c>
      <c r="D61" s="129">
        <v>43892</v>
      </c>
      <c r="E61" s="129"/>
      <c r="F61" s="130">
        <v>94392</v>
      </c>
      <c r="G61" s="130">
        <v>94392</v>
      </c>
      <c r="H61" s="136">
        <v>0</v>
      </c>
      <c r="I61" s="130">
        <v>33798.15</v>
      </c>
      <c r="J61" s="133">
        <v>0</v>
      </c>
      <c r="K61" s="137">
        <v>0</v>
      </c>
    </row>
    <row r="62" spans="1:11">
      <c r="A62" s="135" t="s">
        <v>238</v>
      </c>
      <c r="B62" s="128" t="s">
        <v>239</v>
      </c>
      <c r="C62" s="128" t="s">
        <v>48</v>
      </c>
      <c r="D62" s="129">
        <v>43829</v>
      </c>
      <c r="E62" s="129">
        <v>44300</v>
      </c>
      <c r="F62" s="130">
        <v>115100</v>
      </c>
      <c r="G62" s="130">
        <v>115100</v>
      </c>
      <c r="H62" s="136">
        <v>0</v>
      </c>
      <c r="I62" s="130">
        <v>115100</v>
      </c>
      <c r="J62" s="133">
        <v>0</v>
      </c>
      <c r="K62" s="137">
        <v>0</v>
      </c>
    </row>
    <row r="63" spans="1:11">
      <c r="A63" s="135" t="s">
        <v>240</v>
      </c>
      <c r="B63" s="128" t="s">
        <v>241</v>
      </c>
      <c r="C63" s="128" t="s">
        <v>47</v>
      </c>
      <c r="D63" s="129">
        <v>43878</v>
      </c>
      <c r="E63" s="128"/>
      <c r="F63" s="130">
        <v>189254.22</v>
      </c>
      <c r="G63" s="130">
        <v>189254.22</v>
      </c>
      <c r="H63" s="136">
        <v>0</v>
      </c>
      <c r="I63" s="130">
        <v>176006.71</v>
      </c>
      <c r="J63" s="133">
        <f>F63-G63</f>
        <v>0</v>
      </c>
      <c r="K63" s="137">
        <v>0</v>
      </c>
    </row>
    <row r="64" spans="1:11">
      <c r="A64" s="135" t="s">
        <v>242</v>
      </c>
      <c r="B64" s="128" t="s">
        <v>243</v>
      </c>
      <c r="C64" s="128" t="s">
        <v>44</v>
      </c>
      <c r="D64" s="129">
        <v>44168</v>
      </c>
      <c r="E64" s="128"/>
      <c r="F64" s="130">
        <v>359602.43</v>
      </c>
      <c r="G64" s="130">
        <v>359602.43</v>
      </c>
      <c r="H64" s="136">
        <v>0</v>
      </c>
      <c r="I64" s="130">
        <v>0</v>
      </c>
      <c r="J64" s="133">
        <v>0</v>
      </c>
      <c r="K64" s="137">
        <v>359602.43</v>
      </c>
    </row>
    <row r="65" spans="1:11">
      <c r="A65" s="135" t="s">
        <v>244</v>
      </c>
      <c r="B65" s="128" t="s">
        <v>245</v>
      </c>
      <c r="C65" s="128" t="s">
        <v>44</v>
      </c>
      <c r="D65" s="129">
        <v>44263</v>
      </c>
      <c r="E65" s="128"/>
      <c r="F65" s="130">
        <v>859793.72</v>
      </c>
      <c r="G65" s="130">
        <v>859793.72</v>
      </c>
      <c r="H65" s="136">
        <v>0</v>
      </c>
      <c r="I65" s="130">
        <v>0</v>
      </c>
      <c r="J65" s="133">
        <v>0</v>
      </c>
      <c r="K65" s="137">
        <v>859793.72</v>
      </c>
    </row>
    <row r="66" spans="1:11">
      <c r="A66" s="135" t="s">
        <v>246</v>
      </c>
      <c r="B66" s="128" t="s">
        <v>247</v>
      </c>
      <c r="C66" s="128" t="s">
        <v>44</v>
      </c>
      <c r="D66" s="129">
        <v>44263</v>
      </c>
      <c r="E66" s="128"/>
      <c r="F66" s="130">
        <v>249257.53</v>
      </c>
      <c r="G66" s="130">
        <v>249257.53</v>
      </c>
      <c r="H66" s="136">
        <v>0</v>
      </c>
      <c r="I66" s="130">
        <v>0</v>
      </c>
      <c r="J66" s="133">
        <v>0</v>
      </c>
      <c r="K66" s="137">
        <v>249257.53</v>
      </c>
    </row>
    <row r="67" spans="1:11">
      <c r="A67" s="135" t="s">
        <v>248</v>
      </c>
      <c r="B67" s="128" t="s">
        <v>249</v>
      </c>
      <c r="C67" s="128" t="s">
        <v>44</v>
      </c>
      <c r="D67" s="129">
        <v>44272</v>
      </c>
      <c r="E67" s="128"/>
      <c r="F67" s="130">
        <v>554831.06999999995</v>
      </c>
      <c r="G67" s="130">
        <v>554831.06999999995</v>
      </c>
      <c r="H67" s="136">
        <v>0</v>
      </c>
      <c r="I67" s="130">
        <v>0</v>
      </c>
      <c r="J67" s="133">
        <v>0</v>
      </c>
      <c r="K67" s="137">
        <v>554831.06999999995</v>
      </c>
    </row>
    <row r="68" spans="1:11">
      <c r="A68" s="142" t="s">
        <v>250</v>
      </c>
      <c r="B68" s="143"/>
      <c r="C68" s="143" t="s">
        <v>51</v>
      </c>
      <c r="D68" s="144"/>
      <c r="E68" s="144">
        <v>44193</v>
      </c>
      <c r="F68" s="145">
        <v>760000</v>
      </c>
      <c r="G68" s="145">
        <v>760000</v>
      </c>
      <c r="H68" s="146">
        <v>0</v>
      </c>
      <c r="I68" s="145">
        <v>0</v>
      </c>
      <c r="J68" s="147">
        <v>760000</v>
      </c>
      <c r="K68" s="147">
        <v>0</v>
      </c>
    </row>
    <row r="69" spans="1:11">
      <c r="A69" s="142" t="s">
        <v>251</v>
      </c>
      <c r="B69" s="143"/>
      <c r="C69" s="143" t="s">
        <v>51</v>
      </c>
      <c r="D69" s="144"/>
      <c r="E69" s="144">
        <v>44314</v>
      </c>
      <c r="F69" s="145">
        <v>432847.22</v>
      </c>
      <c r="G69" s="145">
        <v>432847.22</v>
      </c>
      <c r="H69" s="146">
        <v>0</v>
      </c>
      <c r="I69" s="145">
        <v>0</v>
      </c>
      <c r="J69" s="147">
        <v>432847.22</v>
      </c>
      <c r="K69" s="147">
        <v>0</v>
      </c>
    </row>
    <row r="70" spans="1:11">
      <c r="A70" s="148" t="s">
        <v>252</v>
      </c>
      <c r="B70" s="128" t="s">
        <v>253</v>
      </c>
      <c r="C70" s="128" t="s">
        <v>47</v>
      </c>
      <c r="D70" s="129">
        <v>44168</v>
      </c>
      <c r="E70" s="128"/>
      <c r="F70" s="130">
        <v>150000</v>
      </c>
      <c r="G70" s="130">
        <v>150000</v>
      </c>
      <c r="H70" s="136">
        <v>0</v>
      </c>
      <c r="I70" s="130">
        <v>27451.39</v>
      </c>
      <c r="J70" s="133">
        <v>0</v>
      </c>
      <c r="K70" s="137">
        <v>150000</v>
      </c>
    </row>
    <row r="71" spans="1:11">
      <c r="A71" s="142" t="s">
        <v>254</v>
      </c>
      <c r="B71" s="143"/>
      <c r="C71" s="143" t="s">
        <v>51</v>
      </c>
      <c r="D71" s="144"/>
      <c r="E71" s="144">
        <v>44194</v>
      </c>
      <c r="F71" s="145">
        <v>256500</v>
      </c>
      <c r="G71" s="145">
        <v>256500</v>
      </c>
      <c r="H71" s="146"/>
      <c r="I71" s="145"/>
      <c r="J71" s="147">
        <v>256500</v>
      </c>
      <c r="K71" s="147">
        <v>0</v>
      </c>
    </row>
    <row r="72" spans="1:11">
      <c r="A72" s="148" t="s">
        <v>255</v>
      </c>
      <c r="B72" s="128"/>
      <c r="C72" s="128" t="s">
        <v>44</v>
      </c>
      <c r="D72" s="129"/>
      <c r="E72" s="128"/>
      <c r="F72" s="130">
        <v>340487.44</v>
      </c>
      <c r="G72" s="130">
        <v>340487.44</v>
      </c>
      <c r="H72" s="136">
        <v>0</v>
      </c>
      <c r="I72" s="130">
        <v>0</v>
      </c>
      <c r="J72" s="133">
        <v>0</v>
      </c>
      <c r="K72" s="137">
        <v>340487.44</v>
      </c>
    </row>
    <row r="73" spans="1:11">
      <c r="A73" s="148" t="s">
        <v>256</v>
      </c>
      <c r="B73" s="128" t="s">
        <v>257</v>
      </c>
      <c r="C73" s="128" t="s">
        <v>44</v>
      </c>
      <c r="D73" s="129">
        <v>44292</v>
      </c>
      <c r="E73" s="128"/>
      <c r="F73" s="130">
        <v>532585</v>
      </c>
      <c r="G73" s="130">
        <v>532585</v>
      </c>
      <c r="H73" s="136">
        <v>0</v>
      </c>
      <c r="I73" s="130">
        <v>0</v>
      </c>
      <c r="J73" s="133">
        <v>0</v>
      </c>
      <c r="K73" s="137">
        <v>535585</v>
      </c>
    </row>
    <row r="74" spans="1:11">
      <c r="A74" s="148" t="s">
        <v>258</v>
      </c>
      <c r="B74" s="128" t="s">
        <v>259</v>
      </c>
      <c r="C74" s="128" t="s">
        <v>44</v>
      </c>
      <c r="D74" s="129">
        <v>44266</v>
      </c>
      <c r="E74" s="128"/>
      <c r="F74" s="130">
        <v>262006.01</v>
      </c>
      <c r="G74" s="130">
        <v>262006.01</v>
      </c>
      <c r="H74" s="136">
        <v>0</v>
      </c>
      <c r="I74" s="130">
        <v>0</v>
      </c>
      <c r="J74" s="133">
        <v>0</v>
      </c>
      <c r="K74" s="137">
        <v>262006.01</v>
      </c>
    </row>
    <row r="75" spans="1:11">
      <c r="A75" s="142" t="s">
        <v>260</v>
      </c>
      <c r="B75" s="143"/>
      <c r="C75" s="143" t="s">
        <v>51</v>
      </c>
      <c r="D75" s="144">
        <v>44194</v>
      </c>
      <c r="E75" s="143"/>
      <c r="F75" s="145">
        <v>541102.62</v>
      </c>
      <c r="G75" s="145">
        <v>541102.62</v>
      </c>
      <c r="H75" s="146">
        <v>0</v>
      </c>
      <c r="I75" s="145">
        <v>0</v>
      </c>
      <c r="J75" s="147">
        <v>541102.62</v>
      </c>
      <c r="K75" s="147">
        <v>0</v>
      </c>
    </row>
    <row r="76" spans="1:11">
      <c r="A76" s="148" t="s">
        <v>261</v>
      </c>
      <c r="B76" s="128" t="s">
        <v>262</v>
      </c>
      <c r="C76" s="128" t="s">
        <v>44</v>
      </c>
      <c r="D76" s="129">
        <v>44316</v>
      </c>
      <c r="E76" s="128"/>
      <c r="F76" s="130">
        <v>286330.11</v>
      </c>
      <c r="G76" s="130">
        <v>286330.11</v>
      </c>
      <c r="H76" s="136">
        <v>0</v>
      </c>
      <c r="I76" s="130">
        <v>0</v>
      </c>
      <c r="J76" s="133">
        <v>0</v>
      </c>
      <c r="K76" s="137">
        <v>286330.11</v>
      </c>
    </row>
    <row r="77" spans="1:11">
      <c r="A77" s="148" t="s">
        <v>263</v>
      </c>
      <c r="B77" s="128" t="s">
        <v>264</v>
      </c>
      <c r="C77" s="128" t="s">
        <v>44</v>
      </c>
      <c r="D77" s="129">
        <v>44292</v>
      </c>
      <c r="E77" s="128"/>
      <c r="F77" s="130">
        <v>245897.52</v>
      </c>
      <c r="G77" s="130">
        <v>245897.52</v>
      </c>
      <c r="H77" s="136">
        <v>0</v>
      </c>
      <c r="I77" s="130">
        <v>0</v>
      </c>
      <c r="J77" s="133">
        <v>0</v>
      </c>
      <c r="K77" s="137">
        <v>245897.52</v>
      </c>
    </row>
    <row r="78" spans="1:11">
      <c r="A78" s="148" t="s">
        <v>265</v>
      </c>
      <c r="B78" s="128" t="s">
        <v>266</v>
      </c>
      <c r="C78" s="128" t="s">
        <v>44</v>
      </c>
      <c r="D78" s="129">
        <v>44291</v>
      </c>
      <c r="E78" s="128"/>
      <c r="F78" s="130">
        <v>229283.17</v>
      </c>
      <c r="G78" s="130">
        <v>229283.17</v>
      </c>
      <c r="H78" s="136">
        <v>0</v>
      </c>
      <c r="I78" s="139">
        <v>0</v>
      </c>
      <c r="J78" s="134">
        <v>0</v>
      </c>
      <c r="K78" s="136">
        <v>229283.17</v>
      </c>
    </row>
    <row r="79" spans="1:11">
      <c r="A79" s="159"/>
      <c r="B79" s="159"/>
      <c r="C79" s="159"/>
      <c r="D79" s="159"/>
      <c r="E79" s="159"/>
      <c r="F79" s="159"/>
      <c r="G79" s="159"/>
      <c r="H79" s="159"/>
      <c r="I79" s="159"/>
      <c r="J79" s="149">
        <f>SUM(J16:J78)</f>
        <v>1990449.8399999999</v>
      </c>
      <c r="K79" s="16">
        <f>SUM(K16:K78)</f>
        <v>4073074</v>
      </c>
    </row>
    <row r="80" spans="1:11">
      <c r="A80" s="159"/>
      <c r="B80" s="159"/>
      <c r="C80" s="159"/>
      <c r="D80" s="159"/>
      <c r="E80" s="159"/>
      <c r="F80" s="159"/>
      <c r="G80" s="159"/>
      <c r="H80" s="159"/>
      <c r="I80" s="159"/>
      <c r="J80" s="16"/>
      <c r="K80" s="16">
        <f>J79-K79</f>
        <v>-2082624.1600000001</v>
      </c>
    </row>
    <row r="81" spans="1:8">
      <c r="A81" s="165" t="s">
        <v>268</v>
      </c>
      <c r="B81" s="165"/>
      <c r="C81" s="165"/>
      <c r="D81" s="165"/>
      <c r="E81" s="165"/>
      <c r="F81" s="165"/>
      <c r="G81" s="165"/>
      <c r="H81" s="165"/>
    </row>
  </sheetData>
  <mergeCells count="30">
    <mergeCell ref="A81:H81"/>
    <mergeCell ref="M7:N7"/>
    <mergeCell ref="F8:G8"/>
    <mergeCell ref="H8:L8"/>
    <mergeCell ref="B11:E11"/>
    <mergeCell ref="F11:G11"/>
    <mergeCell ref="H11:L11"/>
    <mergeCell ref="M11:N11"/>
    <mergeCell ref="B7:E7"/>
    <mergeCell ref="B8:E8"/>
    <mergeCell ref="B9:E9"/>
    <mergeCell ref="B10:E10"/>
    <mergeCell ref="F9:G9"/>
    <mergeCell ref="H9:L9"/>
    <mergeCell ref="A79:I80"/>
    <mergeCell ref="M8:N8"/>
    <mergeCell ref="A1:K1"/>
    <mergeCell ref="A2:K2"/>
    <mergeCell ref="A3:K3"/>
    <mergeCell ref="A5:N5"/>
    <mergeCell ref="B6:E6"/>
    <mergeCell ref="F6:G6"/>
    <mergeCell ref="H6:L6"/>
    <mergeCell ref="M9:N9"/>
    <mergeCell ref="F10:G10"/>
    <mergeCell ref="H10:L10"/>
    <mergeCell ref="M10:N10"/>
    <mergeCell ref="M6:N6"/>
    <mergeCell ref="F7:G7"/>
    <mergeCell ref="H7:L7"/>
  </mergeCells>
  <pageMargins left="0.62992125984251968" right="0.39370078740157483" top="0.70866141732283472" bottom="0.19685039370078741" header="0.47244094488188981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Plano de Aplicação</vt:lpstr>
      <vt:lpstr>Plano de Custeio </vt:lpstr>
      <vt:lpstr>Memória de cálculo Invest </vt:lpstr>
      <vt:lpstr>'Plano de Custeio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Miramar de Souza Almeida</dc:creator>
  <cp:lastModifiedBy>zruano</cp:lastModifiedBy>
  <cp:lastPrinted>2021-06-09T12:04:35Z</cp:lastPrinted>
  <dcterms:created xsi:type="dcterms:W3CDTF">2015-08-25T14:37:43Z</dcterms:created>
  <dcterms:modified xsi:type="dcterms:W3CDTF">2021-06-10T17:32:19Z</dcterms:modified>
</cp:coreProperties>
</file>